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Sheet0!$A$1:$O$30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HYPERLINK("https://vtmf.veevavault.com/ui/#doc_info/31717013/1/0", "77242113UCO3002---Kick-off Meeting Material-13 May 2026 (v1.0)")</f>
        <v>77242113UCO3002---Kick-off Meeting Material-13 May 2026 (v1.0)</v>
      </c>
      <c r="B2" s="3" t="inlineStr">
        <is>
          <t>Trial Management</t>
        </is>
      </c>
      <c r="C2" s="3" t="inlineStr">
        <is>
          <t>Meetings</t>
        </is>
      </c>
      <c r="D2" s="3" t="inlineStr">
        <is>
          <t>Kick-off Meeting Material</t>
        </is>
      </c>
      <c r="E2" s="3" t="inlineStr">
        <is>
          <t>CFTT Meeting 13May2026_Kick Off Meeting_Meeting Minutes</t>
        </is>
      </c>
      <c r="F2" s="2" t="str">
        <f>HYPERLINK("https://vtmf.veevavault.com/ui/#doc_info/31717013/1/0", "VTMF-25596446")</f>
        <v>VTMF-25596446</v>
      </c>
      <c r="G2" s="3" t="inlineStr">
        <is>
          <t/>
        </is>
      </c>
      <c r="H2" s="3" t="inlineStr">
        <is>
          <t>System</t>
        </is>
      </c>
      <c r="I2" s="3" t="inlineStr">
        <is>
          <t>Katarzyna Ostrowska</t>
        </is>
      </c>
      <c r="J2" s="4" t="n">
        <v>46163.70915509259</v>
      </c>
      <c r="K2" s="5" t="n">
        <v>46163.0</v>
      </c>
      <c r="L2" s="5" t="n">
        <v>46155.0</v>
      </c>
      <c r="M2" s="3" t="inlineStr">
        <is>
          <t>Approved</t>
        </is>
      </c>
      <c r="N2" s="3" t="inlineStr">
        <is>
          <t>Study Start</t>
        </is>
      </c>
      <c r="O2" s="3" t="inlineStr">
        <is>
          <t>77242113UCO3002</t>
        </is>
      </c>
    </row>
    <row r="3">
      <c r="A3" s="2" t="str">
        <f>HYPERLINK("https://vtmf.veevavault.com/ui/#doc_info/31528047/1/0", "77242113UCO3002---Protocol Elements Document/Study Outline (v1.0)")</f>
        <v>77242113UCO3002---Protocol Elements Document/Study Outline (v1.0)</v>
      </c>
      <c r="B3" s="3" t="inlineStr">
        <is>
          <t>Central Trial Documents</t>
        </is>
      </c>
      <c r="C3" s="3" t="inlineStr">
        <is>
          <t>Trial Documents</t>
        </is>
      </c>
      <c r="D3" s="3" t="inlineStr">
        <is>
          <t>Protocol Elements Document/Study Outline</t>
        </is>
      </c>
      <c r="E3" s="3" t="inlineStr">
        <is>
          <t>PED-FD-77242113UCO3002-1891136</t>
        </is>
      </c>
      <c r="F3" s="2" t="str">
        <f>HYPERLINK("https://vtmf.veevavault.com/ui/#doc_info/31528047/1/0", "VTMF-25442271")</f>
        <v>VTMF-25442271</v>
      </c>
      <c r="G3" s="3" t="inlineStr">
        <is>
          <t>RIMDOCS</t>
        </is>
      </c>
      <c r="H3" s="3" t="inlineStr">
        <is>
          <t>System</t>
        </is>
      </c>
      <c r="I3" s="3" t="inlineStr">
        <is>
          <t>Integration RIM Docs</t>
        </is>
      </c>
      <c r="J3" s="4" t="n">
        <v>46136.888969907406</v>
      </c>
      <c r="K3" s="5" t="n">
        <v>46090.0</v>
      </c>
      <c r="L3" s="5" t="inlineStr">
        <is>
          <t/>
        </is>
      </c>
      <c r="M3" s="3" t="inlineStr">
        <is>
          <t>Approved</t>
        </is>
      </c>
      <c r="N3" s="3" t="inlineStr">
        <is>
          <t>Study Start</t>
        </is>
      </c>
      <c r="O3" s="3" t="inlineStr">
        <is>
          <t>77242113UCO3002</t>
        </is>
      </c>
    </row>
    <row r="4">
      <c r="A4" s="2" t="str">
        <f>HYPERLINK("https://vtmf.veevavault.com/ui/#doc_info/31830702/1/0", "77242113UCO3002---Relevant Communications-08 Jun 2026 (v1.0)")</f>
        <v>77242113UCO3002---Relevant Communications-08 Jun 2026 (v1.0)</v>
      </c>
      <c r="B4" s="3" t="inlineStr">
        <is>
          <t>Central Trial Documents</t>
        </is>
      </c>
      <c r="C4" s="3" t="inlineStr">
        <is>
          <t>General</t>
        </is>
      </c>
      <c r="D4" s="3" t="inlineStr">
        <is>
          <t>Relevant Communications</t>
        </is>
      </c>
      <c r="E4" s="3" t="inlineStr">
        <is>
          <t>77242113UCO3002-China LTM assignment</t>
        </is>
      </c>
      <c r="F4" s="2" t="str">
        <f>HYPERLINK("https://vtmf.veevavault.com/ui/#doc_info/31830702/1/0", "VTMF-25695658")</f>
        <v>VTMF-25695658</v>
      </c>
      <c r="G4" s="3" t="inlineStr">
        <is>
          <t/>
        </is>
      </c>
      <c r="H4" s="3" t="inlineStr">
        <is>
          <t>System</t>
        </is>
      </c>
      <c r="I4" s="3" t="inlineStr">
        <is>
          <t>Hongyu Zhang</t>
        </is>
      </c>
      <c r="J4" s="4" t="n">
        <v>46181.37918981481</v>
      </c>
      <c r="K4" s="5" t="n">
        <v>46181.0</v>
      </c>
      <c r="L4" s="5" t="n">
        <v>46181.0</v>
      </c>
      <c r="M4" s="3" t="inlineStr">
        <is>
          <t>Approved</t>
        </is>
      </c>
      <c r="N4" s="3" t="inlineStr">
        <is>
          <t>Country Close, Site Close, Study Close</t>
        </is>
      </c>
      <c r="O4" s="3" t="inlineStr">
        <is>
          <t>77242113UCO3002</t>
        </is>
      </c>
    </row>
    <row r="5">
      <c r="A5" s="2" t="str">
        <f>HYPERLINK("https://vtmf.veevavault.com/ui/#doc_info/31879251/1/0", "77242113UCO3002---Relevant Communications-15 Jun 2026 (v1.0)")</f>
        <v>77242113UCO3002---Relevant Communications-15 Jun 2026 (v1.0)</v>
      </c>
      <c r="B5" s="3" t="inlineStr">
        <is>
          <t>Trial Management</t>
        </is>
      </c>
      <c r="C5" s="3" t="inlineStr">
        <is>
          <t>General</t>
        </is>
      </c>
      <c r="D5" s="3" t="inlineStr">
        <is>
          <t>Relevant Communications</t>
        </is>
      </c>
      <c r="E5" s="3" t="inlineStr">
        <is>
          <t>Meeting Recording Request Response_SQV Training Call</t>
        </is>
      </c>
      <c r="F5" s="2" t="str">
        <f>HYPERLINK("https://vtmf.veevavault.com/ui/#doc_info/31879251/1/0", "VTMF-25736431")</f>
        <v>VTMF-25736431</v>
      </c>
      <c r="G5" s="3" t="inlineStr">
        <is>
          <t/>
        </is>
      </c>
      <c r="H5" s="3" t="inlineStr">
        <is>
          <t>System</t>
        </is>
      </c>
      <c r="I5" s="3" t="inlineStr">
        <is>
          <t>Katarzyna Ostrowska</t>
        </is>
      </c>
      <c r="J5" s="4" t="n">
        <v>46188.62386574074</v>
      </c>
      <c r="K5" s="5" t="n">
        <v>46188.0</v>
      </c>
      <c r="L5" s="5" t="n">
        <v>46188.0</v>
      </c>
      <c r="M5" s="3" t="inlineStr">
        <is>
          <t>Approved</t>
        </is>
      </c>
      <c r="N5" s="3" t="inlineStr">
        <is>
          <t>Country Close, Site Close, Study Close</t>
        </is>
      </c>
      <c r="O5" s="3" t="inlineStr">
        <is>
          <t>77242113UCO3002</t>
        </is>
      </c>
    </row>
    <row r="6">
      <c r="A6" s="2" t="str">
        <f>HYPERLINK("https://vtmf.veevavault.com/ui/#doc_info/31878853/1/0", "77242113UCO3002---Sponsorship Application Form-12 Jun 2026 (v1.0)")</f>
        <v>77242113UCO3002---Sponsorship Application Form-12 Jun 2026 (v1.0)</v>
      </c>
      <c r="B6" s="3" t="inlineStr">
        <is>
          <t>Regulatory</t>
        </is>
      </c>
      <c r="C6" s="3" t="inlineStr">
        <is>
          <t>Trial Approval</t>
        </is>
      </c>
      <c r="D6" s="3" t="inlineStr">
        <is>
          <t>Sponsorship Application Form</t>
        </is>
      </c>
      <c r="E6" s="3" t="inlineStr">
        <is>
          <t>77242113UCO3002---Identification of Regulatory Sponsorship Form V2_issued 12Jun2026</t>
        </is>
      </c>
      <c r="F6" s="2" t="str">
        <f>HYPERLINK("https://vtmf.veevavault.com/ui/#doc_info/31878853/1/0", "VTMF-25736066")</f>
        <v>VTMF-25736066</v>
      </c>
      <c r="G6" s="3" t="inlineStr">
        <is>
          <t/>
        </is>
      </c>
      <c r="H6" s="3" t="inlineStr">
        <is>
          <t>System</t>
        </is>
      </c>
      <c r="I6" s="3" t="inlineStr">
        <is>
          <t>PATRICIA CAHALEY</t>
        </is>
      </c>
      <c r="J6" s="4" t="n">
        <v>46188.579884259256</v>
      </c>
      <c r="K6" s="5" t="n">
        <v>46188.0</v>
      </c>
      <c r="L6" s="5" t="n">
        <v>46185.0</v>
      </c>
      <c r="M6" s="3" t="inlineStr">
        <is>
          <t>Approved</t>
        </is>
      </c>
      <c r="N6" s="3" t="inlineStr">
        <is>
          <t>Country Start</t>
        </is>
      </c>
      <c r="O6" s="3" t="inlineStr">
        <is>
          <t>77242113UCO3002</t>
        </is>
      </c>
    </row>
    <row r="7">
      <c r="A7" s="2" t="str">
        <f>HYPERLINK("https://vtmf.veevavault.com/ui/#doc_info/31452219/1/0", "77242113UCO3002---Sponsorship Application Form-14 Apr 2026 (v1.0)")</f>
        <v>77242113UCO3002---Sponsorship Application Form-14 Apr 2026 (v1.0)</v>
      </c>
      <c r="B7" s="3" t="inlineStr">
        <is>
          <t>Regulatory</t>
        </is>
      </c>
      <c r="C7" s="3" t="inlineStr">
        <is>
          <t>Trial Approval</t>
        </is>
      </c>
      <c r="D7" s="3" t="inlineStr">
        <is>
          <t>Sponsorship Application Form</t>
        </is>
      </c>
      <c r="E7" s="3" t="inlineStr">
        <is>
          <t>77242113UCO3002_GCO Trial Task List 14Apr2026</t>
        </is>
      </c>
      <c r="F7" s="2" t="str">
        <f>HYPERLINK("https://vtmf.veevavault.com/ui/#doc_info/31452219/1/0", "VTMF-25378522")</f>
        <v>VTMF-25378522</v>
      </c>
      <c r="G7" s="3" t="inlineStr">
        <is>
          <t/>
        </is>
      </c>
      <c r="H7" s="3" t="inlineStr">
        <is>
          <t>System</t>
        </is>
      </c>
      <c r="I7" s="3" t="inlineStr">
        <is>
          <t>IWONA ANNA KAMINSKA</t>
        </is>
      </c>
      <c r="J7" s="4" t="n">
        <v>46126.683530092596</v>
      </c>
      <c r="K7" s="5" t="n">
        <v>46126.0</v>
      </c>
      <c r="L7" s="5" t="n">
        <v>46126.0</v>
      </c>
      <c r="M7" s="3" t="inlineStr">
        <is>
          <t>Approved</t>
        </is>
      </c>
      <c r="N7" s="3" t="inlineStr">
        <is>
          <t>Country Start</t>
        </is>
      </c>
      <c r="O7" s="3" t="inlineStr">
        <is>
          <t>77242113UCO3002</t>
        </is>
      </c>
    </row>
    <row r="8">
      <c r="A8" s="2" t="str">
        <f>HYPERLINK("https://vtmf.veevavault.com/ui/#doc_info/31303374/1/0", "77242113UCO3002---Sponsorship Application Form-30 Mar 2026 (v1.0)")</f>
        <v>77242113UCO3002---Sponsorship Application Form-30 Mar 2026 (v1.0)</v>
      </c>
      <c r="B8" s="3" t="inlineStr">
        <is>
          <t>Regulatory</t>
        </is>
      </c>
      <c r="C8" s="3" t="inlineStr">
        <is>
          <t>Trial Approval</t>
        </is>
      </c>
      <c r="D8" s="3" t="inlineStr">
        <is>
          <t>Sponsorship Application Form</t>
        </is>
      </c>
      <c r="E8" s="3" t="inlineStr">
        <is>
          <t>77242113UCO3002---Identification of Regulatory Sponsorship Form V1_issued 30Mar2026.pdf</t>
        </is>
      </c>
      <c r="F8" s="2" t="str">
        <f>HYPERLINK("https://vtmf.veevavault.com/ui/#doc_info/31303374/1/0", "VTMF-25243882")</f>
        <v>VTMF-25243882</v>
      </c>
      <c r="G8" s="3" t="inlineStr">
        <is>
          <t/>
        </is>
      </c>
      <c r="H8" s="3" t="inlineStr">
        <is>
          <t>System</t>
        </is>
      </c>
      <c r="I8" s="3" t="inlineStr">
        <is>
          <t>PATRICIA CAHALEY</t>
        </is>
      </c>
      <c r="J8" s="4" t="n">
        <v>46111.7175</v>
      </c>
      <c r="K8" s="5" t="n">
        <v>46111.0</v>
      </c>
      <c r="L8" s="5" t="n">
        <v>46111.0</v>
      </c>
      <c r="M8" s="3" t="inlineStr">
        <is>
          <t>Approved</t>
        </is>
      </c>
      <c r="N8" s="3" t="inlineStr">
        <is>
          <t>Country Start</t>
        </is>
      </c>
      <c r="O8" s="3" t="inlineStr">
        <is>
          <t>77242113UCO3002</t>
        </is>
      </c>
    </row>
    <row r="9">
      <c r="A9" s="2" t="str">
        <f>HYPERLINK("https://vtmf.veevavault.com/ui/#doc_info/31808168/2/0", "77242113UCO3002---Subject Questionnaire-09 Apr 2026 (v2.0)")</f>
        <v>77242113UCO3002---Subject Questionnaire-09 Apr 2026 (v2.0)</v>
      </c>
      <c r="B9" s="3" t="inlineStr">
        <is>
          <t>Central Trial Documents</t>
        </is>
      </c>
      <c r="C9" s="3" t="inlineStr">
        <is>
          <t>Subject Documents</t>
        </is>
      </c>
      <c r="D9" s="3" t="inlineStr">
        <is>
          <t>Subject Questionnaire</t>
        </is>
      </c>
      <c r="E9" s="3" t="inlineStr">
        <is>
          <t>77242113UCO3002_Questionnaires (COA-eCOA Source Files)_English</t>
        </is>
      </c>
      <c r="F9" s="2" t="str">
        <f>HYPERLINK("https://vtmf.veevavault.com/ui/#doc_info/31808168/2/0", "VTMF-25676130")</f>
        <v>VTMF-25676130</v>
      </c>
      <c r="G9" s="3" t="inlineStr">
        <is>
          <t/>
        </is>
      </c>
      <c r="H9" s="3" t="inlineStr">
        <is>
          <t>System</t>
        </is>
      </c>
      <c r="I9" s="3" t="inlineStr">
        <is>
          <t>Michael Heilman</t>
        </is>
      </c>
      <c r="J9" s="4" t="n">
        <v>46184.87247685185</v>
      </c>
      <c r="K9" s="5" t="n">
        <v>46184.0</v>
      </c>
      <c r="L9" s="5" t="n">
        <v>46121.0</v>
      </c>
      <c r="M9" s="3" t="inlineStr">
        <is>
          <t>Approved</t>
        </is>
      </c>
      <c r="N9" s="3" t="inlineStr">
        <is>
          <t>Available for Distribution, Country Start, Study Start</t>
        </is>
      </c>
      <c r="O9" s="3" t="inlineStr">
        <is>
          <t>77242113UCO3002</t>
        </is>
      </c>
    </row>
    <row r="10">
      <c r="A10" s="2" t="str">
        <f>HYPERLINK("https://vtmf.veevavault.com/ui/#doc_info/31881459/2/0", "77242113UCO3002---Subject Questionnaire-12 Jun 2026 (v2.0)")</f>
        <v>77242113UCO3002---Subject Questionnaire-12 Jun 2026 (v2.0)</v>
      </c>
      <c r="B10" s="3" t="inlineStr">
        <is>
          <t>Central Trial Documents</t>
        </is>
      </c>
      <c r="C10" s="3" t="inlineStr">
        <is>
          <t>Subject Documents</t>
        </is>
      </c>
      <c r="D10" s="3" t="inlineStr">
        <is>
          <t>Subject Questionnaire</t>
        </is>
      </c>
      <c r="E10" s="3" t="inlineStr">
        <is>
          <t>77242113UCO3002_Concept Elaboration Documents (Mayo Site Worksheets)</t>
        </is>
      </c>
      <c r="F10" s="2" t="str">
        <f>HYPERLINK("https://vtmf.veevavault.com/ui/#doc_info/31881459/2/0", "VTMF-25738318")</f>
        <v>VTMF-25738318</v>
      </c>
      <c r="G10" s="3" t="inlineStr">
        <is>
          <t/>
        </is>
      </c>
      <c r="H10" s="3" t="inlineStr">
        <is>
          <t>System</t>
        </is>
      </c>
      <c r="I10" s="3" t="inlineStr">
        <is>
          <t>Michael Heilman</t>
        </is>
      </c>
      <c r="J10" s="4" t="n">
        <v>46188.86237268519</v>
      </c>
      <c r="K10" s="5" t="n">
        <v>46188.0</v>
      </c>
      <c r="L10" s="5" t="n">
        <v>46185.0</v>
      </c>
      <c r="M10" s="3" t="inlineStr">
        <is>
          <t>Approved</t>
        </is>
      </c>
      <c r="N10" s="3" t="inlineStr">
        <is>
          <t>Available for Distribution, Country Start, Study Start</t>
        </is>
      </c>
      <c r="O10" s="3" t="inlineStr">
        <is>
          <t>77242113UCO3002</t>
        </is>
      </c>
    </row>
    <row r="11">
      <c r="A11" s="2" t="str">
        <f>HYPERLINK("https://vtmf.veevavault.com/ui/#doc_info/31429474/12/0", "77242113UCO3002---Trial Team Details-09 Jun 2026- (v12.0)")</f>
        <v>77242113UCO3002---Trial Team Details-09 Jun 2026- (v12.0)</v>
      </c>
      <c r="B11" s="3" t="inlineStr">
        <is>
          <t>Trial Management</t>
        </is>
      </c>
      <c r="C11" s="3" t="inlineStr">
        <is>
          <t>Trial Team</t>
        </is>
      </c>
      <c r="D11" s="3" t="inlineStr">
        <is>
          <t>Trial Team Details</t>
        </is>
      </c>
      <c r="E11" s="3" t="inlineStr">
        <is>
          <t>Trial Contact List</t>
        </is>
      </c>
      <c r="F11" s="2" t="str">
        <f>HYPERLINK("https://vtmf.veevavault.com/ui/#doc_info/31429474/12/0", "VTMF-25359873")</f>
        <v>VTMF-25359873</v>
      </c>
      <c r="G11" s="3" t="inlineStr">
        <is>
          <t/>
        </is>
      </c>
      <c r="H11" s="3" t="inlineStr">
        <is>
          <t>System</t>
        </is>
      </c>
      <c r="I11" s="3" t="inlineStr">
        <is>
          <t>Katarzyna Ostrowska</t>
        </is>
      </c>
      <c r="J11" s="4" t="n">
        <v>46183.48334490741</v>
      </c>
      <c r="K11" s="5" t="n">
        <v>46183.0</v>
      </c>
      <c r="L11" s="5" t="n">
        <v>46182.0</v>
      </c>
      <c r="M11" s="3" t="inlineStr">
        <is>
          <t>Approved</t>
        </is>
      </c>
      <c r="N11" s="3" t="inlineStr">
        <is>
          <t>Study Close, Study Start</t>
        </is>
      </c>
      <c r="O11" s="3" t="inlineStr">
        <is>
          <t>77242113UCO3002</t>
        </is>
      </c>
    </row>
    <row r="12">
      <c r="A12" s="2" t="str">
        <f>HYPERLINK("https://vtmf.veevavault.com/ui/#doc_info/31428304/0/1", "77242113UCO3002---Confidentiality Agreement-09 Apr 2026 (v0.1)")</f>
        <v>77242113UCO3002---Confidentiality Agreement-09 Apr 2026 (v0.1)</v>
      </c>
      <c r="B12" s="3" t="inlineStr">
        <is>
          <t>Site Management</t>
        </is>
      </c>
      <c r="C12" s="3" t="inlineStr">
        <is>
          <t>Site Selection</t>
        </is>
      </c>
      <c r="D12" s="3" t="inlineStr">
        <is>
          <t>Confidentiality Agreement</t>
        </is>
      </c>
      <c r="E12" s="3" t="inlineStr">
        <is>
          <t>77242113UCO3002 IP Attorney CDA Review Form 09Apr2026</t>
        </is>
      </c>
      <c r="F12" s="2" t="str">
        <f>HYPERLINK("https://vtmf.veevavault.com/ui/#doc_info/31428304/0/1", "VTMF-25358837")</f>
        <v>VTMF-25358837</v>
      </c>
      <c r="G12" s="3" t="inlineStr">
        <is>
          <t/>
        </is>
      </c>
      <c r="H12" s="3" t="inlineStr">
        <is>
          <t>Li Jen Heng</t>
        </is>
      </c>
      <c r="I12" s="3" t="inlineStr">
        <is>
          <t>Li Jen Heng</t>
        </is>
      </c>
      <c r="J12" s="4" t="n">
        <v>46122.46638888889</v>
      </c>
      <c r="K12" s="5" t="inlineStr">
        <is>
          <t/>
        </is>
      </c>
      <c r="L12" s="5" t="n">
        <v>46121.0</v>
      </c>
      <c r="M12" s="3" t="inlineStr">
        <is>
          <t>Draft</t>
        </is>
      </c>
      <c r="N12" s="3" t="inlineStr">
        <is>
          <t>Available for Distribution, Site Start</t>
        </is>
      </c>
      <c r="O12" s="3" t="inlineStr">
        <is>
          <t>77242113UCO3002</t>
        </is>
      </c>
    </row>
    <row r="13">
      <c r="A13" s="2" t="str">
        <f>HYPERLINK("https://vtmf.veevavault.com/ui/#doc_info/31579650/0/1", "77242113UCO3002---Kick-off Meeting Material-04 May 2026 (v0.1)")</f>
        <v>77242113UCO3002---Kick-off Meeting Material-04 May 2026 (v0.1)</v>
      </c>
      <c r="B13" s="3" t="inlineStr">
        <is>
          <t>Trial Management</t>
        </is>
      </c>
      <c r="C13" s="3" t="inlineStr">
        <is>
          <t>Meetings</t>
        </is>
      </c>
      <c r="D13" s="3" t="inlineStr">
        <is>
          <t>Kick-off Meeting Material</t>
        </is>
      </c>
      <c r="E13" s="3" t="inlineStr">
        <is>
          <t>77242113UCO3002 Sample Management KOM Minutes 04May2026</t>
        </is>
      </c>
      <c r="F13" s="2" t="str">
        <f>HYPERLINK("https://vtmf.veevavault.com/ui/#doc_info/31579650/0/1", "VTMF-25486510")</f>
        <v>VTMF-25486510</v>
      </c>
      <c r="G13" s="3" t="inlineStr">
        <is>
          <t/>
        </is>
      </c>
      <c r="H13" s="3" t="inlineStr">
        <is>
          <t>Li Jen Heng</t>
        </is>
      </c>
      <c r="I13" s="3" t="inlineStr">
        <is>
          <t>Li Jen Heng</t>
        </is>
      </c>
      <c r="J13" s="4" t="n">
        <v>46146.455092592594</v>
      </c>
      <c r="K13" s="5" t="inlineStr">
        <is>
          <t/>
        </is>
      </c>
      <c r="L13" s="5" t="n">
        <v>46146.0</v>
      </c>
      <c r="M13" s="3" t="inlineStr">
        <is>
          <t>Draft</t>
        </is>
      </c>
      <c r="N13" s="3" t="inlineStr">
        <is>
          <t>Study Start</t>
        </is>
      </c>
      <c r="O13" s="3" t="inlineStr">
        <is>
          <t>77242113UCO3002</t>
        </is>
      </c>
    </row>
    <row r="14">
      <c r="A14" s="2" t="str">
        <f>HYPERLINK("https://vtmf.veevavault.com/ui/#doc_info/31648796/0/1", "77242113UCO3002---Kick-off Meeting Material-13 May 2026 (v0.1)")</f>
        <v>77242113UCO3002---Kick-off Meeting Material-13 May 2026 (v0.1)</v>
      </c>
      <c r="B14" s="3" t="inlineStr">
        <is>
          <t>Trial Management</t>
        </is>
      </c>
      <c r="C14" s="3" t="inlineStr">
        <is>
          <t>Meetings</t>
        </is>
      </c>
      <c r="D14" s="3" t="inlineStr">
        <is>
          <t>Kick-off Meeting Material</t>
        </is>
      </c>
      <c r="E14" s="3" t="inlineStr">
        <is>
          <t>77242113UCO3002 Sample Management KOM Minutes 12May2026</t>
        </is>
      </c>
      <c r="F14" s="2" t="str">
        <f>HYPERLINK("https://vtmf.veevavault.com/ui/#doc_info/31648796/0/1", "VTMF-25544036")</f>
        <v>VTMF-25544036</v>
      </c>
      <c r="G14" s="3" t="inlineStr">
        <is>
          <t/>
        </is>
      </c>
      <c r="H14" s="3" t="inlineStr">
        <is>
          <t>Li Jen Heng</t>
        </is>
      </c>
      <c r="I14" s="3" t="inlineStr">
        <is>
          <t>Li Jen Heng</t>
        </is>
      </c>
      <c r="J14" s="4" t="n">
        <v>46155.23388888889</v>
      </c>
      <c r="K14" s="5" t="inlineStr">
        <is>
          <t/>
        </is>
      </c>
      <c r="L14" s="5" t="n">
        <v>46155.0</v>
      </c>
      <c r="M14" s="3" t="inlineStr">
        <is>
          <t>Draft</t>
        </is>
      </c>
      <c r="N14" s="3" t="inlineStr">
        <is>
          <t>Study Start</t>
        </is>
      </c>
      <c r="O14" s="3" t="inlineStr">
        <is>
          <t>77242113UCO3002</t>
        </is>
      </c>
    </row>
    <row r="15">
      <c r="A15" s="2" t="str">
        <f>HYPERLINK("https://vtmf.veevavault.com/ui/#doc_info/31673302/0/1", "77242113UCO3002---Kick-off Meeting Material-14 May 2026 (v0.1)")</f>
        <v>77242113UCO3002---Kick-off Meeting Material-14 May 2026 (v0.1)</v>
      </c>
      <c r="B15" s="3" t="inlineStr">
        <is>
          <t>Trial Management</t>
        </is>
      </c>
      <c r="C15" s="3" t="inlineStr">
        <is>
          <t>Meetings</t>
        </is>
      </c>
      <c r="D15" s="3" t="inlineStr">
        <is>
          <t>Kick-off Meeting Material</t>
        </is>
      </c>
      <c r="E15" s="3" t="inlineStr">
        <is>
          <t>77242113UCO3002 Diversity Action Plan KOM 13May2026</t>
        </is>
      </c>
      <c r="F15" s="2" t="str">
        <f>HYPERLINK("https://vtmf.veevavault.com/ui/#doc_info/31673302/0/1", "VTMF-25558509")</f>
        <v>VTMF-25558509</v>
      </c>
      <c r="G15" s="3" t="inlineStr">
        <is>
          <t/>
        </is>
      </c>
      <c r="H15" s="3" t="inlineStr">
        <is>
          <t>Li Jen Heng</t>
        </is>
      </c>
      <c r="I15" s="3" t="inlineStr">
        <is>
          <t>Li Jen Heng</t>
        </is>
      </c>
      <c r="J15" s="4" t="n">
        <v>46157.19447916667</v>
      </c>
      <c r="K15" s="5" t="inlineStr">
        <is>
          <t/>
        </is>
      </c>
      <c r="L15" s="5" t="n">
        <v>46156.0</v>
      </c>
      <c r="M15" s="3" t="inlineStr">
        <is>
          <t>Draft</t>
        </is>
      </c>
      <c r="N15" s="3" t="inlineStr">
        <is>
          <t>Study Start</t>
        </is>
      </c>
      <c r="O15" s="3" t="inlineStr">
        <is>
          <t>77242113UCO3002</t>
        </is>
      </c>
    </row>
    <row r="16">
      <c r="A16" s="2" t="str">
        <f>HYPERLINK("https://vtmf.veevavault.com/ui/#doc_info/31337075/0/1", "77242113UCO3002---Relevant Communications-02 Apr 2026 (v0.1)")</f>
        <v>77242113UCO3002---Relevant Communications-02 Apr 2026 (v0.1)</v>
      </c>
      <c r="B16" s="3" t="inlineStr">
        <is>
          <t>Trial Management</t>
        </is>
      </c>
      <c r="C16" s="3" t="inlineStr">
        <is>
          <t>General</t>
        </is>
      </c>
      <c r="D16" s="3" t="inlineStr">
        <is>
          <t>Relevant Communications</t>
        </is>
      </c>
      <c r="E16" s="3" t="inlineStr">
        <is>
          <t>FAQ_Protocol Questions_02Apr2026</t>
        </is>
      </c>
      <c r="F16" s="2" t="str">
        <f>HYPERLINK("https://vtmf.veevavault.com/ui/#doc_info/31337075/0/1", "VTMF-25272825")</f>
        <v>VTMF-25272825</v>
      </c>
      <c r="G16" s="3" t="inlineStr">
        <is>
          <t/>
        </is>
      </c>
      <c r="H16" s="3" t="inlineStr">
        <is>
          <t>Li Jen Heng</t>
        </is>
      </c>
      <c r="I16" s="3" t="inlineStr">
        <is>
          <t>Li Jen Heng</t>
        </is>
      </c>
      <c r="J16" s="4" t="n">
        <v>46115.47849537037</v>
      </c>
      <c r="K16" s="5" t="inlineStr">
        <is>
          <t/>
        </is>
      </c>
      <c r="L16" s="5" t="n">
        <v>46114.0</v>
      </c>
      <c r="M16" s="3" t="inlineStr">
        <is>
          <t>Draft</t>
        </is>
      </c>
      <c r="N16" s="3" t="inlineStr">
        <is>
          <t>Country Close, Site Close, Study Close</t>
        </is>
      </c>
      <c r="O16" s="3" t="inlineStr">
        <is>
          <t>77242113UCO3002</t>
        </is>
      </c>
    </row>
    <row r="17">
      <c r="A17" s="2" t="str">
        <f>HYPERLINK("https://vtmf.veevavault.com/ui/#doc_info/31673289/0/1", "77242113UCO3002---Relevant Communications-13 May 2026 (v0.1)")</f>
        <v>77242113UCO3002---Relevant Communications-13 May 2026 (v0.1)</v>
      </c>
      <c r="B17" s="3" t="inlineStr">
        <is>
          <t>Trial Management</t>
        </is>
      </c>
      <c r="C17" s="3" t="inlineStr">
        <is>
          <t>General</t>
        </is>
      </c>
      <c r="D17" s="3" t="inlineStr">
        <is>
          <t>Relevant Communications</t>
        </is>
      </c>
      <c r="E17" s="3" t="inlineStr">
        <is>
          <t>Email correspondence Sample Management KOM Minutes_13May2026</t>
        </is>
      </c>
      <c r="F17" s="2" t="str">
        <f>HYPERLINK("https://vtmf.veevavault.com/ui/#doc_info/31673289/0/1", "VTMF-25558606")</f>
        <v>VTMF-25558606</v>
      </c>
      <c r="G17" s="3" t="inlineStr">
        <is>
          <t/>
        </is>
      </c>
      <c r="H17" s="3" t="inlineStr">
        <is>
          <t>Li Jen Heng</t>
        </is>
      </c>
      <c r="I17" s="3" t="inlineStr">
        <is>
          <t>Li Jen Heng</t>
        </is>
      </c>
      <c r="J17" s="4" t="n">
        <v>46157.20869212963</v>
      </c>
      <c r="K17" s="5" t="inlineStr">
        <is>
          <t/>
        </is>
      </c>
      <c r="L17" s="5" t="n">
        <v>46155.0</v>
      </c>
      <c r="M17" s="3" t="inlineStr">
        <is>
          <t>Draft</t>
        </is>
      </c>
      <c r="N17" s="3" t="inlineStr">
        <is>
          <t>Country Close, Site Close, Study Close</t>
        </is>
      </c>
      <c r="O17" s="3" t="inlineStr">
        <is>
          <t>77242113UCO3002</t>
        </is>
      </c>
    </row>
    <row r="18">
      <c r="A18" s="2" t="str">
        <f>HYPERLINK("https://vtmf.veevavault.com/ui/#doc_info/31673279/0/1", "77242113UCO3002---Relevant Communications-15 May 2026 (v0.1)")</f>
        <v>77242113UCO3002---Relevant Communications-15 May 2026 (v0.1)</v>
      </c>
      <c r="B18" s="3" t="inlineStr">
        <is>
          <t>Trial Management</t>
        </is>
      </c>
      <c r="C18" s="3" t="inlineStr">
        <is>
          <t>General</t>
        </is>
      </c>
      <c r="D18" s="3" t="inlineStr">
        <is>
          <t>Relevant Communications</t>
        </is>
      </c>
      <c r="E18" s="3" t="inlineStr">
        <is>
          <t>Email correspondence DAP KOM Minutes_15May2026</t>
        </is>
      </c>
      <c r="F18" s="2" t="str">
        <f>HYPERLINK("https://vtmf.veevavault.com/ui/#doc_info/31673279/0/1", "VTMF-25558593")</f>
        <v>VTMF-25558593</v>
      </c>
      <c r="G18" s="3" t="inlineStr">
        <is>
          <t/>
        </is>
      </c>
      <c r="H18" s="3" t="inlineStr">
        <is>
          <t>Li Jen Heng</t>
        </is>
      </c>
      <c r="I18" s="3" t="inlineStr">
        <is>
          <t>Li Jen Heng</t>
        </is>
      </c>
      <c r="J18" s="4" t="n">
        <v>46157.206342592595</v>
      </c>
      <c r="K18" s="5" t="inlineStr">
        <is>
          <t/>
        </is>
      </c>
      <c r="L18" s="5" t="n">
        <v>46157.0</v>
      </c>
      <c r="M18" s="3" t="inlineStr">
        <is>
          <t>Draft</t>
        </is>
      </c>
      <c r="N18" s="3" t="inlineStr">
        <is>
          <t>Country Close, Site Close, Study Close</t>
        </is>
      </c>
      <c r="O18" s="3" t="inlineStr">
        <is>
          <t>77242113UCO3002</t>
        </is>
      </c>
    </row>
    <row r="19">
      <c r="A19" s="2" t="str">
        <f>HYPERLINK("https://vtmf.veevavault.com/ui/#doc_info/31883375/0/1", "77242113UCO3002---Relevant Communications-16 Jun 2026 (v0.1)")</f>
        <v>77242113UCO3002---Relevant Communications-16 Jun 2026 (v0.1)</v>
      </c>
      <c r="B19" s="3" t="inlineStr">
        <is>
          <t>Trial Management</t>
        </is>
      </c>
      <c r="C19" s="3" t="inlineStr">
        <is>
          <t>General</t>
        </is>
      </c>
      <c r="D19" s="3" t="inlineStr">
        <is>
          <t>Relevant Communications</t>
        </is>
      </c>
      <c r="E19" s="3" t="inlineStr">
        <is>
          <t>CFTT Decision on Country-level and Site-level Enrolment Caps_Meeting Summary_16Jun2026</t>
        </is>
      </c>
      <c r="F19" s="2" t="str">
        <f>HYPERLINK("https://vtmf.veevavault.com/ui/#doc_info/31883375/0/1", "VTMF-25740070")</f>
        <v>VTMF-25740070</v>
      </c>
      <c r="G19" s="3" t="inlineStr">
        <is>
          <t/>
        </is>
      </c>
      <c r="H19" s="3" t="inlineStr">
        <is>
          <t>Li Jen Heng</t>
        </is>
      </c>
      <c r="I19" s="3" t="inlineStr">
        <is>
          <t>Li Jen Heng</t>
        </is>
      </c>
      <c r="J19" s="4" t="n">
        <v>46189.293900462966</v>
      </c>
      <c r="K19" s="5" t="inlineStr">
        <is>
          <t/>
        </is>
      </c>
      <c r="L19" s="5" t="n">
        <v>46189.0</v>
      </c>
      <c r="M19" s="3" t="inlineStr">
        <is>
          <t>Draft</t>
        </is>
      </c>
      <c r="N19" s="3" t="inlineStr">
        <is>
          <t>Country Close, Site Close, Study Close</t>
        </is>
      </c>
      <c r="O19" s="3" t="inlineStr">
        <is>
          <t>77242113UCO3002</t>
        </is>
      </c>
    </row>
    <row r="20">
      <c r="A20" s="2" t="str">
        <f>HYPERLINK("https://vtmf.veevavault.com/ui/#doc_info/31696263/0/1", "77242113UCO3002---Relevant Communications-19 May 2026 (v0.1)")</f>
        <v>77242113UCO3002---Relevant Communications-19 May 2026 (v0.1)</v>
      </c>
      <c r="B20" s="3" t="inlineStr">
        <is>
          <t>Central Trial Documents</t>
        </is>
      </c>
      <c r="C20" s="3" t="inlineStr">
        <is>
          <t>General</t>
        </is>
      </c>
      <c r="D20" s="3" t="inlineStr">
        <is>
          <t>Relevant Communications</t>
        </is>
      </c>
      <c r="E20" s="3" t="inlineStr">
        <is>
          <t>Email Correspondence PLS Scope Confirmation 19May2026</t>
        </is>
      </c>
      <c r="F20" s="2" t="str">
        <f>HYPERLINK("https://vtmf.veevavault.com/ui/#doc_info/31696263/0/1", "VTMF-25578773")</f>
        <v>VTMF-25578773</v>
      </c>
      <c r="G20" s="3" t="inlineStr">
        <is>
          <t/>
        </is>
      </c>
      <c r="H20" s="3" t="inlineStr">
        <is>
          <t>Li Jen Heng</t>
        </is>
      </c>
      <c r="I20" s="3" t="inlineStr">
        <is>
          <t>Li Jen Heng</t>
        </is>
      </c>
      <c r="J20" s="4" t="n">
        <v>46161.625081018516</v>
      </c>
      <c r="K20" s="5" t="inlineStr">
        <is>
          <t/>
        </is>
      </c>
      <c r="L20" s="5" t="n">
        <v>46161.0</v>
      </c>
      <c r="M20" s="3" t="inlineStr">
        <is>
          <t>Draft</t>
        </is>
      </c>
      <c r="N20" s="3" t="inlineStr">
        <is>
          <t>Country Close, Site Close, Study Close</t>
        </is>
      </c>
      <c r="O20" s="3" t="inlineStr">
        <is>
          <t>77242113UCO3002</t>
        </is>
      </c>
    </row>
    <row r="21">
      <c r="A21" s="2" t="str">
        <f>HYPERLINK("https://vtmf.veevavault.com/ui/#doc_info/31502170/0/1", "77242113UCO3002---Relevant Communications-22 Apr 2026 (v0.1)")</f>
        <v>77242113UCO3002---Relevant Communications-22 Apr 2026 (v0.1)</v>
      </c>
      <c r="B21" s="3" t="inlineStr">
        <is>
          <t>IP and Trial Supplies</t>
        </is>
      </c>
      <c r="C21" s="3" t="inlineStr">
        <is>
          <t>General</t>
        </is>
      </c>
      <c r="D21" s="3" t="inlineStr">
        <is>
          <t>Relevant Communications</t>
        </is>
      </c>
      <c r="E21" s="3" t="inlineStr">
        <is>
          <t>CFTT decision on use of commercial SmPc/Package Insert for Vedolizumab 22Apr2026</t>
        </is>
      </c>
      <c r="F21" s="2" t="str">
        <f>HYPERLINK("https://vtmf.veevavault.com/ui/#doc_info/31502170/0/1", "VTMF-25420215")</f>
        <v>VTMF-25420215</v>
      </c>
      <c r="G21" s="3" t="inlineStr">
        <is>
          <t/>
        </is>
      </c>
      <c r="H21" s="3" t="inlineStr">
        <is>
          <t>Li Jen Heng</t>
        </is>
      </c>
      <c r="I21" s="3" t="inlineStr">
        <is>
          <t>Li Jen Heng</t>
        </is>
      </c>
      <c r="J21" s="4" t="n">
        <v>46133.790925925925</v>
      </c>
      <c r="K21" s="5" t="inlineStr">
        <is>
          <t/>
        </is>
      </c>
      <c r="L21" s="5" t="n">
        <v>46134.0</v>
      </c>
      <c r="M21" s="3" t="inlineStr">
        <is>
          <t>Draft</t>
        </is>
      </c>
      <c r="N21" s="3" t="inlineStr">
        <is>
          <t>Country Close, Site Close, Study Close</t>
        </is>
      </c>
      <c r="O21" s="3" t="inlineStr">
        <is>
          <t>77242113UCO3002</t>
        </is>
      </c>
    </row>
    <row r="22">
      <c r="A22" s="2" t="str">
        <f>HYPERLINK("https://vtmf.veevavault.com/ui/#doc_info/31656301/0/2", "77242113UCO3002---UAT Documentation (EDC) (v0.2)")</f>
        <v>77242113UCO3002---UAT Documentation (EDC) (v0.2)</v>
      </c>
      <c r="B22" s="3" t="inlineStr">
        <is>
          <t>Data Management</t>
        </is>
      </c>
      <c r="C22" s="3" t="inlineStr">
        <is>
          <t>EDC Management</t>
        </is>
      </c>
      <c r="D22" s="3" t="inlineStr">
        <is>
          <t>UAT Documentation (EDC)</t>
        </is>
      </c>
      <c r="E22" s="3" t="inlineStr">
        <is>
          <t>EDC Build Companion - V0.1; 13May2026</t>
        </is>
      </c>
      <c r="F22" s="2" t="str">
        <f>HYPERLINK("https://vtmf.veevavault.com/ui/#doc_info/31656301/0/2", "VTMF-25550495")</f>
        <v>VTMF-25550495</v>
      </c>
      <c r="G22" s="3" t="inlineStr">
        <is>
          <t/>
        </is>
      </c>
      <c r="H22" s="3" t="inlineStr">
        <is>
          <t>Yafang Wang</t>
        </is>
      </c>
      <c r="I22" s="3" t="inlineStr">
        <is>
          <t>Yafang Wang</t>
        </is>
      </c>
      <c r="J22" s="4" t="n">
        <v>46164.4790625</v>
      </c>
      <c r="K22" s="5" t="inlineStr">
        <is>
          <t/>
        </is>
      </c>
      <c r="L22" s="5" t="n">
        <v>46155.0</v>
      </c>
      <c r="M22" s="3" t="inlineStr">
        <is>
          <t>Draft</t>
        </is>
      </c>
      <c r="N22" s="3" t="inlineStr">
        <is>
          <t/>
        </is>
      </c>
      <c r="O22" s="3" t="inlineStr">
        <is>
          <t>77242113UCO3002</t>
        </is>
      </c>
    </row>
    <row r="23">
      <c r="A23" s="2" t="str">
        <f>HYPERLINK("https://vtmf.veevavault.com/ui/#doc_info/31880656/0/1", "NE - 77242113UCO3002---Non Essential (v0.1)")</f>
        <v>NE - 77242113UCO3002---Non Essential (v0.1)</v>
      </c>
      <c r="B23" s="3" t="inlineStr">
        <is>
          <t>Non Essential</t>
        </is>
      </c>
      <c r="C23" s="3" t="inlineStr">
        <is>
          <t>J&amp;J Confidential</t>
        </is>
      </c>
      <c r="D23" s="3" t="inlineStr">
        <is>
          <t>J&amp;J Confidential</t>
        </is>
      </c>
      <c r="E23" s="3" t="inlineStr">
        <is>
          <t>Digital Health - eCOA - 77242113UCO3002 Overview Form</t>
        </is>
      </c>
      <c r="F23" s="2" t="str">
        <f>HYPERLINK("https://vtmf.veevavault.com/ui/#doc_info/31880656/0/1", "VTMF-25737588")</f>
        <v>VTMF-25737588</v>
      </c>
      <c r="G23" s="3" t="inlineStr">
        <is>
          <t/>
        </is>
      </c>
      <c r="H23" s="3" t="inlineStr">
        <is>
          <t>Michael Heilman</t>
        </is>
      </c>
      <c r="I23" s="3" t="inlineStr">
        <is>
          <t>Michael Heilman</t>
        </is>
      </c>
      <c r="J23" s="4" t="n">
        <v>46188.73122685185</v>
      </c>
      <c r="K23" s="5" t="inlineStr">
        <is>
          <t/>
        </is>
      </c>
      <c r="L23" s="5" t="inlineStr">
        <is>
          <t/>
        </is>
      </c>
      <c r="M23" s="3" t="inlineStr">
        <is>
          <t>Draft</t>
        </is>
      </c>
      <c r="N23" s="3" t="inlineStr">
        <is>
          <t/>
        </is>
      </c>
      <c r="O23" s="3" t="inlineStr">
        <is>
          <t>77242113UCO3002</t>
        </is>
      </c>
    </row>
    <row r="24">
      <c r="A24" s="2" t="str">
        <f>HYPERLINK("https://vtmf.veevavault.com/ui/#doc_info/31291510/0/1", "77242113UCO3002---Certificate of Analysis (v0.1)")</f>
        <v>77242113UCO3002---Certificate of Analysis (v0.1)</v>
      </c>
      <c r="B24" s="3" t="inlineStr">
        <is>
          <t>IP and Trial Supplies</t>
        </is>
      </c>
      <c r="C24" s="3" t="inlineStr">
        <is>
          <t>IP Release Process Documentation</t>
        </is>
      </c>
      <c r="D24" s="3" t="inlineStr">
        <is>
          <t>Certificate of Analysis</t>
        </is>
      </c>
      <c r="E24" s="3" t="inlineStr">
        <is>
          <t/>
        </is>
      </c>
      <c r="F24" s="2" t="str">
        <f>HYPERLINK("https://vtmf.veevavault.com/ui/#doc_info/31291510/0/1", "VTMF-25236597")</f>
        <v>VTMF-25236597</v>
      </c>
      <c r="G24" s="3" t="inlineStr">
        <is>
          <t>SAP Repository</t>
        </is>
      </c>
      <c r="H24" s="3" t="inlineStr">
        <is>
          <t>EDL Admin</t>
        </is>
      </c>
      <c r="I24" s="3" t="inlineStr">
        <is>
          <t>EDL Admin</t>
        </is>
      </c>
      <c r="J24" s="4" t="n">
        <v>46108.8752662037</v>
      </c>
      <c r="K24" s="5" t="inlineStr">
        <is>
          <t/>
        </is>
      </c>
      <c r="L24" s="5" t="inlineStr">
        <is>
          <t/>
        </is>
      </c>
      <c r="M24" s="3" t="inlineStr">
        <is>
          <t>Planned</t>
        </is>
      </c>
      <c r="N24" s="3" t="inlineStr">
        <is>
          <t>Study Start</t>
        </is>
      </c>
      <c r="O24" s="3" t="inlineStr">
        <is>
          <t>77242113UCO3002</t>
        </is>
      </c>
    </row>
    <row r="25">
      <c r="A25" s="2" t="str">
        <f>HYPERLINK("https://vtmf.veevavault.com/ui/#doc_info/31291509/0/1", "77242113UCO3002---Copy of the Manufacturer Authorization (v0.1)")</f>
        <v>77242113UCO3002---Copy of the Manufacturer Authorization (v0.1)</v>
      </c>
      <c r="B25" s="3" t="inlineStr">
        <is>
          <t>IP and Trial Supplies</t>
        </is>
      </c>
      <c r="C25" s="3" t="inlineStr">
        <is>
          <t>IP Release Process Documentation</t>
        </is>
      </c>
      <c r="D25" s="3" t="inlineStr">
        <is>
          <t>Copy of the Manufacturer Authorization</t>
        </is>
      </c>
      <c r="E25" s="3" t="inlineStr">
        <is>
          <t/>
        </is>
      </c>
      <c r="F25" s="2" t="str">
        <f>HYPERLINK("https://vtmf.veevavault.com/ui/#doc_info/31291509/0/1", "VTMF-25236596")</f>
        <v>VTMF-25236596</v>
      </c>
      <c r="G25" s="3" t="inlineStr">
        <is>
          <t>EudraGMP Database</t>
        </is>
      </c>
      <c r="H25" s="3" t="inlineStr">
        <is>
          <t>EDL Admin</t>
        </is>
      </c>
      <c r="I25" s="3" t="inlineStr">
        <is>
          <t>EDL Admin</t>
        </is>
      </c>
      <c r="J25" s="4" t="n">
        <v>46108.8752662037</v>
      </c>
      <c r="K25" s="5" t="inlineStr">
        <is>
          <t/>
        </is>
      </c>
      <c r="L25" s="5" t="inlineStr">
        <is>
          <t/>
        </is>
      </c>
      <c r="M25" s="3" t="inlineStr">
        <is>
          <t>Planned</t>
        </is>
      </c>
      <c r="N25" s="3" t="inlineStr">
        <is>
          <t>Country Start, Study Start</t>
        </is>
      </c>
      <c r="O25" s="3" t="inlineStr">
        <is>
          <t>77242113UCO3002</t>
        </is>
      </c>
    </row>
    <row r="26">
      <c r="A26" s="2" t="str">
        <f>HYPERLINK("https://vtmf.veevavault.com/ui/#doc_info/31291505/0/1", "77242113UCO3002---Country Confirmation for Additional Labeling (v0.1)")</f>
        <v>77242113UCO3002---Country Confirmation for Additional Labeling (v0.1)</v>
      </c>
      <c r="B26" s="3" t="inlineStr">
        <is>
          <t>IP and Trial Supplies</t>
        </is>
      </c>
      <c r="C26" s="3" t="inlineStr">
        <is>
          <t>IP Documentation</t>
        </is>
      </c>
      <c r="D26" s="3" t="inlineStr">
        <is>
          <t>Country Confirmation for Additional Labeling</t>
        </is>
      </c>
      <c r="E26" s="3" t="inlineStr">
        <is>
          <t/>
        </is>
      </c>
      <c r="F26" s="2" t="str">
        <f>HYPERLINK("https://vtmf.veevavault.com/ui/#doc_info/31291505/0/1", "VTMF-25236592")</f>
        <v>VTMF-25236592</v>
      </c>
      <c r="G26" s="3" t="inlineStr">
        <is>
          <t>SAP Repository</t>
        </is>
      </c>
      <c r="H26" s="3" t="inlineStr">
        <is>
          <t>EDL Admin</t>
        </is>
      </c>
      <c r="I26" s="3" t="inlineStr">
        <is>
          <t>EDL Admin</t>
        </is>
      </c>
      <c r="J26" s="4" t="n">
        <v>46108.8752662037</v>
      </c>
      <c r="K26" s="5" t="inlineStr">
        <is>
          <t/>
        </is>
      </c>
      <c r="L26" s="5" t="inlineStr">
        <is>
          <t/>
        </is>
      </c>
      <c r="M26" s="3" t="inlineStr">
        <is>
          <t>Planned</t>
        </is>
      </c>
      <c r="N26" s="3" t="inlineStr">
        <is>
          <t>Country Close</t>
        </is>
      </c>
      <c r="O26" s="3" t="inlineStr">
        <is>
          <t>77242113UCO3002</t>
        </is>
      </c>
    </row>
    <row r="27">
      <c r="A27" s="2" t="str">
        <f>HYPERLINK("https://vtmf.veevavault.com/ui/#doc_info/31291506/0/1", "77242113UCO3002---IP Quality Complaint Resolution (v0.1)")</f>
        <v>77242113UCO3002---IP Quality Complaint Resolution (v0.1)</v>
      </c>
      <c r="B27" s="3" t="inlineStr">
        <is>
          <t>IP and Trial Supplies</t>
        </is>
      </c>
      <c r="C27" s="3" t="inlineStr">
        <is>
          <t>IP Documentation</t>
        </is>
      </c>
      <c r="D27" s="3" t="inlineStr">
        <is>
          <t>IP Quality Complaint Resolution</t>
        </is>
      </c>
      <c r="E27" s="3" t="inlineStr">
        <is>
          <t/>
        </is>
      </c>
      <c r="F27" s="2" t="str">
        <f>HYPERLINK("https://vtmf.veevavault.com/ui/#doc_info/31291506/0/1", "VTMF-25236593")</f>
        <v>VTMF-25236593</v>
      </c>
      <c r="G27" s="3" t="inlineStr">
        <is>
          <t>PQMS</t>
        </is>
      </c>
      <c r="H27" s="3" t="inlineStr">
        <is>
          <t>EDL Admin</t>
        </is>
      </c>
      <c r="I27" s="3" t="inlineStr">
        <is>
          <t>EDL Admin</t>
        </is>
      </c>
      <c r="J27" s="4" t="n">
        <v>46108.8752662037</v>
      </c>
      <c r="K27" s="5" t="inlineStr">
        <is>
          <t/>
        </is>
      </c>
      <c r="L27" s="5" t="inlineStr">
        <is>
          <t/>
        </is>
      </c>
      <c r="M27" s="3" t="inlineStr">
        <is>
          <t>Planned</t>
        </is>
      </c>
      <c r="N27" s="3" t="inlineStr">
        <is>
          <t>Not associated to a milestone</t>
        </is>
      </c>
      <c r="O27" s="3" t="inlineStr">
        <is>
          <t>77242113UCO3002</t>
        </is>
      </c>
    </row>
    <row r="28">
      <c r="A28" s="2" t="str">
        <f>HYPERLINK("https://vtmf.veevavault.com/ui/#doc_info/31291507/0/1", "77242113UCO3002---IP Recall Documentation- (v0.1)")</f>
        <v>77242113UCO3002---IP Recall Documentation- (v0.1)</v>
      </c>
      <c r="B28" s="3" t="inlineStr">
        <is>
          <t>IP and Trial Supplies</t>
        </is>
      </c>
      <c r="C28" s="3" t="inlineStr">
        <is>
          <t>IP Documentation</t>
        </is>
      </c>
      <c r="D28" s="3" t="inlineStr">
        <is>
          <t>IP Recall Documentation</t>
        </is>
      </c>
      <c r="E28" s="3" t="inlineStr">
        <is>
          <t/>
        </is>
      </c>
      <c r="F28" s="2" t="str">
        <f>HYPERLINK("https://vtmf.veevavault.com/ui/#doc_info/31291507/0/1", "VTMF-25236594")</f>
        <v>VTMF-25236594</v>
      </c>
      <c r="G28" s="3" t="inlineStr">
        <is>
          <t>COMET</t>
        </is>
      </c>
      <c r="H28" s="3" t="inlineStr">
        <is>
          <t>EDL Admin</t>
        </is>
      </c>
      <c r="I28" s="3" t="inlineStr">
        <is>
          <t>EDL Admin</t>
        </is>
      </c>
      <c r="J28" s="4" t="n">
        <v>46108.8752662037</v>
      </c>
      <c r="K28" s="5" t="inlineStr">
        <is>
          <t/>
        </is>
      </c>
      <c r="L28" s="5" t="inlineStr">
        <is>
          <t/>
        </is>
      </c>
      <c r="M28" s="3" t="inlineStr">
        <is>
          <t>Planned</t>
        </is>
      </c>
      <c r="N28" s="3" t="inlineStr">
        <is>
          <t>Study Close</t>
        </is>
      </c>
      <c r="O28" s="3" t="inlineStr">
        <is>
          <t>77242113UCO3002</t>
        </is>
      </c>
    </row>
    <row r="29">
      <c r="A29" s="2" t="str">
        <f>HYPERLINK("https://vtmf.veevavault.com/ui/#doc_info/31291511/0/1", "77242113UCO3002---IP Regulatory Release Documentation (v0.1)")</f>
        <v>77242113UCO3002---IP Regulatory Release Documentation (v0.1)</v>
      </c>
      <c r="B29" s="3" t="inlineStr">
        <is>
          <t>IP and Trial Supplies</t>
        </is>
      </c>
      <c r="C29" s="3" t="inlineStr">
        <is>
          <t>IP Release Process Documentation</t>
        </is>
      </c>
      <c r="D29" s="3" t="inlineStr">
        <is>
          <t>IP Regulatory Release Documentation</t>
        </is>
      </c>
      <c r="E29" s="3" t="inlineStr">
        <is>
          <t/>
        </is>
      </c>
      <c r="F29" s="2" t="str">
        <f>HYPERLINK("https://vtmf.veevavault.com/ui/#doc_info/31291511/0/1", "VTMF-25236598")</f>
        <v>VTMF-25236598</v>
      </c>
      <c r="G29" s="3" t="inlineStr">
        <is>
          <t>SAP Repository</t>
        </is>
      </c>
      <c r="H29" s="3" t="inlineStr">
        <is>
          <t>EDL Admin</t>
        </is>
      </c>
      <c r="I29" s="3" t="inlineStr">
        <is>
          <t>EDL Admin</t>
        </is>
      </c>
      <c r="J29" s="4" t="n">
        <v>46108.8752662037</v>
      </c>
      <c r="K29" s="5" t="inlineStr">
        <is>
          <t/>
        </is>
      </c>
      <c r="L29" s="5" t="inlineStr">
        <is>
          <t/>
        </is>
      </c>
      <c r="M29" s="3" t="inlineStr">
        <is>
          <t>Planned</t>
        </is>
      </c>
      <c r="N29" s="3" t="inlineStr">
        <is>
          <t>Country Start, Study Start</t>
        </is>
      </c>
      <c r="O29" s="3" t="inlineStr">
        <is>
          <t>77242113UCO3002</t>
        </is>
      </c>
    </row>
    <row r="30">
      <c r="A30" s="2" t="str">
        <f>HYPERLINK("https://vtmf.veevavault.com/ui/#doc_info/31291508/0/1", "77242113UCO3002---QP (Qualified Person) Certification (v0.1)")</f>
        <v>77242113UCO3002---QP (Qualified Person) Certification (v0.1)</v>
      </c>
      <c r="B30" s="3" t="inlineStr">
        <is>
          <t>IP and Trial Supplies</t>
        </is>
      </c>
      <c r="C30" s="3" t="inlineStr">
        <is>
          <t>IP Release Process Documentation</t>
        </is>
      </c>
      <c r="D30" s="3" t="inlineStr">
        <is>
          <t>QP (Qualified Person) Certification</t>
        </is>
      </c>
      <c r="E30" s="3" t="inlineStr">
        <is>
          <t/>
        </is>
      </c>
      <c r="F30" s="2" t="str">
        <f>HYPERLINK("https://vtmf.veevavault.com/ui/#doc_info/31291508/0/1", "VTMF-25236595")</f>
        <v>VTMF-25236595</v>
      </c>
      <c r="G30" s="3" t="inlineStr">
        <is>
          <t>SAP Repository</t>
        </is>
      </c>
      <c r="H30" s="3" t="inlineStr">
        <is>
          <t>EDL Admin</t>
        </is>
      </c>
      <c r="I30" s="3" t="inlineStr">
        <is>
          <t>EDL Admin</t>
        </is>
      </c>
      <c r="J30" s="4" t="n">
        <v>46108.8752662037</v>
      </c>
      <c r="K30" s="5" t="inlineStr">
        <is>
          <t/>
        </is>
      </c>
      <c r="L30" s="5" t="inlineStr">
        <is>
          <t/>
        </is>
      </c>
      <c r="M30" s="3" t="inlineStr">
        <is>
          <t>Planned</t>
        </is>
      </c>
      <c r="N30" s="3" t="inlineStr">
        <is>
          <t>Study Start</t>
        </is>
      </c>
      <c r="O30" s="3" t="inlineStr">
        <is>
          <t>77242113UCO3002</t>
        </is>
      </c>
    </row>
  </sheetData>
  <autoFilter ref="A1:O30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2026-06-17T20:57:23Z</dcterms:created>
  <dc:creator>Apache POI</dc:creator>
</cp:coreProperties>
</file>