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HYPERLINK("https://vtmf.veevavault.com/ui/#doc_info/30793145/5/0",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External vendor reconciliation tracker_LabCorp_LB</t>
        </is>
      </c>
      <c r="F1499" s="2" t="str">
        <f>HYPERLINK("https://vtmf.veevavault.com/ui/#doc_info/30793145/5/0", "VTMF-24814419")</f>
        <v>VTMF-24814419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46169.54478009259</v>
      </c>
      <c r="K1499" s="5" t="n">
        <v>46169.0</v>
      </c>
      <c r="L1499" s="5" t="n">
        <v>46160.0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SAE_reconciliation listing VIZ10203P</t>
        </is>
      </c>
      <c r="F1500" s="2" t="str">
        <f>HYPERLINK("https://vtmf.veevavault.com/ui/#doc_info/30895829/5/0", "VTMF-24901435")</f>
        <v>VTMF-24901435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46177.31648148148</v>
      </c>
      <c r="K1500" s="5" t="n">
        <v>46177.0</v>
      </c>
      <c r="L1500" s="5" t="n">
        <v>46171.0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HYPERLINK("https://vtmf.veevavault.com/ui/#doc_info/30896868/4/0", "NE - 77242113UCO3001---Trial Conduct-Reconciliation Documentation (v4.0)")</f>
        <v>NE - 77242113UCO3001---Trial Conduct-Reconciliation Documentation (v4.0)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External Vendor reconciliation tracker_Clario_ECOA</t>
        </is>
      </c>
      <c r="F1501" s="2" t="str">
        <f>HYPERLINK("https://vtmf.veevavault.com/ui/#doc_info/30896868/4/0", "VTMF-24902297")</f>
        <v>VTMF-24902297</v>
      </c>
      <c r="G1501" s="3" t="inlineStr">
        <is>
          <t/>
        </is>
      </c>
      <c r="H1501" s="3" t="inlineStr">
        <is>
          <t>System</t>
        </is>
      </c>
      <c r="I1501" s="3" t="inlineStr">
        <is>
          <t>Bhagyashri Arun Matele</t>
        </is>
      </c>
      <c r="J1501" s="4" t="n">
        <v>46161.609560185185</v>
      </c>
      <c r="K1501" s="5" t="n">
        <v>46183.0</v>
      </c>
      <c r="L1501" s="5" t="n">
        <v>46161.0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External vendor reconciliation tracker_ Alimentiv Microscopy</t>
        </is>
      </c>
      <c r="F1502" s="2" t="str">
        <f>HYPERLINK("https://vtmf.veevavault.com/ui/#doc_info/31477730/2/0", "VTMF-25400525")</f>
        <v>VTMF-25400525</v>
      </c>
      <c r="G1502" s="3" t="inlineStr">
        <is>
          <t/>
        </is>
      </c>
      <c r="H1502" s="3" t="inlineStr">
        <is>
          <t>System</t>
        </is>
      </c>
      <c r="I1502" s="3" t="inlineStr">
        <is>
          <t>Bhagyashri Arun Matele</t>
        </is>
      </c>
      <c r="J1502" s="4" t="n">
        <v>46183.619467592594</v>
      </c>
      <c r="K1502" s="5" t="n">
        <v>46183.0</v>
      </c>
      <c r="L1502" s="5" t="n">
        <v>46173.0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HYPERLINK("https://vtmf.veevavault.com/ui/#doc_info/30804559/1/0", "NE - 77242113UCO3001---Trial Conduct-SDTM Documentation (v1.0)")</f>
        <v>NE - 77242113UCO3001---Trial Conduct-SDTM Documentation (v1.0)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Conduct</t>
        </is>
      </c>
      <c r="E1503" s="3" t="inlineStr">
        <is>
          <t>7242113UCO3001_SDTM_Package_Validation_Report_PPC2_20260119</t>
        </is>
      </c>
      <c r="F1503" s="2" t="str">
        <f>HYPERLINK("https://vtmf.veevavault.com/ui/#doc_info/30804559/1/0", "VTMF-24823738")</f>
        <v>VTMF-24823738</v>
      </c>
      <c r="G1503" s="3" t="inlineStr">
        <is>
          <t/>
        </is>
      </c>
      <c r="H1503" s="3" t="inlineStr">
        <is>
          <t>System</t>
        </is>
      </c>
      <c r="I1503" s="3" t="inlineStr">
        <is>
          <t>Minal Raskar</t>
        </is>
      </c>
      <c r="J1503" s="4" t="n">
        <v>46041.710069444445</v>
      </c>
      <c r="K1503" s="5" t="n">
        <v>46041.0</v>
      </c>
      <c r="L1503" s="5" t="n">
        <v>46041.0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HYPERLINK("https://vtmf.veevavault.com/ui/#doc_info/30595899/6/0", "NE - 77242113UCO3001---Trial Conduct-Trackers / Listing (v6.0)")</f>
        <v>NE - 77242113UCO3001---Trial Conduct-Trackers / Listing (v6.0)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Conduct</t>
        </is>
      </c>
      <c r="E1504" s="3" t="inlineStr">
        <is>
          <t>PDIE report_27May2026</t>
        </is>
      </c>
      <c r="F1504" s="2" t="str">
        <f>HYPERLINK("https://vtmf.veevavault.com/ui/#doc_info/30595899/6/0", "VTMF-24652504")</f>
        <v>VTMF-24652504</v>
      </c>
      <c r="G1504" s="3" t="inlineStr">
        <is>
          <t/>
        </is>
      </c>
      <c r="H1504" s="3" t="inlineStr">
        <is>
          <t>System</t>
        </is>
      </c>
      <c r="I1504" s="3" t="inlineStr">
        <is>
          <t>Supriya Yadav .</t>
        </is>
      </c>
      <c r="J1504" s="4" t="n">
        <v>46183.388553240744</v>
      </c>
      <c r="K1504" s="5" t="n">
        <v>46183.0</v>
      </c>
      <c r="L1504" s="5" t="n">
        <v>46169.0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HYPERLINK("https://vtmf.veevavault.com/ui/#doc_info/29643501/2/0", "NE - 77242113UCO3001---Trial Initiation (v2.0)")</f>
        <v>NE - 77242113UCO3001---Trial Initiation (v2.0)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Initiation</t>
        </is>
      </c>
      <c r="E1505" s="3" t="inlineStr">
        <is>
          <t>77242113UCO3001_Medical Coding Specification v2.0 word version</t>
        </is>
      </c>
      <c r="F1505" s="2" t="str">
        <f>HYPERLINK("https://vtmf.veevavault.com/ui/#doc_info/29643501/2/0", "VTMF-23848152")</f>
        <v>VTMF-23848152</v>
      </c>
      <c r="G1505" s="3" t="inlineStr">
        <is>
          <t/>
        </is>
      </c>
      <c r="H1505" s="3" t="inlineStr">
        <is>
          <t>System</t>
        </is>
      </c>
      <c r="I1505" s="3" t="inlineStr">
        <is>
          <t>Angela Ionescu</t>
        </is>
      </c>
      <c r="J1505" s="4" t="n">
        <v>45917.47537037037</v>
      </c>
      <c r="K1505" s="5" t="n">
        <v>45917.0</v>
      </c>
      <c r="L1505" s="5" t="n">
        <v>45917.0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HYPERLINK("https://vtmf.veevavault.com/ui/#doc_info/29847882/3/0", "NE - 77242113UCO3001---Trial SetUp-Data Transfer Agreements (v3.0)")</f>
        <v>NE - 77242113UCO3001---Trial SetUp-Data Transfer Agreements (v3.0)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tsDTA_Clario_eCOA_OpA_Part 1 of 2_V3.0</t>
        </is>
      </c>
      <c r="F1506" s="2" t="str">
        <f>HYPERLINK("https://vtmf.veevavault.com/ui/#doc_info/29847882/3/0", "VTMF-24022678")</f>
        <v>VTMF-24022678</v>
      </c>
      <c r="G1506" s="3" t="inlineStr">
        <is>
          <t/>
        </is>
      </c>
      <c r="H1506" s="3" t="inlineStr">
        <is>
          <t>System</t>
        </is>
      </c>
      <c r="I1506" s="3" t="inlineStr">
        <is>
          <t>Sanhita Basu Mallick</t>
        </is>
      </c>
      <c r="J1506" s="4" t="n">
        <v>46077.23150462963</v>
      </c>
      <c r="K1506" s="5" t="n">
        <v>46076.0</v>
      </c>
      <c r="L1506" s="5" t="n">
        <v>46076.0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HYPERLINK("https://vtmf.veevavault.com/ui/#doc_info/30008653/3/0",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77242113UCO3001_Sample Tracking tsDTA_LabCorp_Part1of2_v3.0</t>
        </is>
      </c>
      <c r="F1507" s="2" t="str">
        <f>HYPERLINK("https://vtmf.veevavault.com/ui/#doc_info/30008653/3/0", "VTMF-24160666")</f>
        <v>VTMF-24160666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46135.28340277778</v>
      </c>
      <c r="K1507" s="5" t="n">
        <v>46139.0</v>
      </c>
      <c r="L1507" s="5" t="n">
        <v>46133.0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HYPERLINK("https://vtmf.veevavault.com/ui/#doc_info/30021791/5/0", "NE - 77242113UCO3001---Trial SetUp-Data Transfer Agreements (v5.0)")</f>
        <v>NE - 77242113UCO3001---Trial SetUp-Data Transfer Agreements (v5.0)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tsDTA_LB_Secure_Data_LabcorpCLS_Part1of2_v5.0</t>
        </is>
      </c>
      <c r="F1508" s="2" t="str">
        <f>HYPERLINK("https://vtmf.veevavault.com/ui/#doc_info/30021791/5/0", "VTMF-24171878")</f>
        <v>VTMF-24171878</v>
      </c>
      <c r="G1508" s="3" t="inlineStr">
        <is>
          <t/>
        </is>
      </c>
      <c r="H1508" s="3" t="inlineStr">
        <is>
          <t>System</t>
        </is>
      </c>
      <c r="I1508" s="3" t="inlineStr">
        <is>
          <t>PIYALI JANA</t>
        </is>
      </c>
      <c r="J1508" s="4" t="n">
        <v>46167.459340277775</v>
      </c>
      <c r="K1508" s="5" t="n">
        <v>46176.0</v>
      </c>
      <c r="L1508" s="5" t="n">
        <v>46160.0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HYPERLINK("https://vtmf.veevavault.com/ui/#doc_info/30022086/3/0", "NE - 77242113UCO3001---Trial SetUp-Data Transfer Agreements (v3.0)")</f>
        <v>NE - 77242113UCO3001---Trial SetUp-Data Transfer Agreements (v3.0)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tsDTA _Microbiology (MB)_Labcorp_Part 1 of 2_V3.0</t>
        </is>
      </c>
      <c r="F1509" s="2" t="str">
        <f>HYPERLINK("https://vtmf.veevavault.com/ui/#doc_info/30022086/3/0", "VTMF-24171972")</f>
        <v>VTMF-24171972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46126.331400462965</v>
      </c>
      <c r="K1509" s="5" t="n">
        <v>46129.0</v>
      </c>
      <c r="L1509" s="5" t="n">
        <v>46121.0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HYPERLINK("https://vtmf.veevavault.com/ui/#doc_info/30047444/3/0", "NE - 77242113UCO3001---Trial SetUp-Data Transfer Agreements (v3.0)")</f>
        <v>NE - 77242113UCO3001---Trial SetUp-Data Transfer Agreements (v3.0)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eCOA_Test Concept Mapping_V3.0</t>
        </is>
      </c>
      <c r="F1510" s="2" t="str">
        <f>HYPERLINK("https://vtmf.veevavault.com/ui/#doc_info/30047444/3/0", "VTMF-24189741")</f>
        <v>VTMF-24189741</v>
      </c>
      <c r="G1510" s="3" t="inlineStr">
        <is>
          <t/>
        </is>
      </c>
      <c r="H1510" s="3" t="inlineStr">
        <is>
          <t>System</t>
        </is>
      </c>
      <c r="I1510" s="3" t="inlineStr">
        <is>
          <t>Sanhita Basu Mallick</t>
        </is>
      </c>
      <c r="J1510" s="4" t="n">
        <v>46106.437569444446</v>
      </c>
      <c r="K1510" s="5" t="n">
        <v>46106.0</v>
      </c>
      <c r="L1510" s="5" t="n">
        <v>46106.0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HYPERLINK("https://vtmf.veevavault.com/ui/#doc_info/30056985/2/0", "NE - 77242113UCO3001---Trial SetUp-Data Transfer Agreements (v2.0)")</f>
        <v>NE - 77242113UCO3001---Trial SetUp-Data Transfer Agreements (v2.0)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External Data_MB_LABCORP_Test Concept Mapping_v2.0</t>
        </is>
      </c>
      <c r="F1511" s="2" t="str">
        <f>HYPERLINK("https://vtmf.veevavault.com/ui/#doc_info/30056985/2/0", "VTMF-24192670")</f>
        <v>VTMF-24192670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46136.564780092594</v>
      </c>
      <c r="K1511" s="5" t="n">
        <v>46136.0</v>
      </c>
      <c r="L1511" s="5" t="n">
        <v>46136.0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HYPERLINK("https://vtmf.veevavault.com/ui/#doc_info/30057641/5/0", "NE - 77242113UCO3001---Trial SetUp-Data Transfer Agreements (v5.0)")</f>
        <v>NE - 77242113UCO3001---Trial SetUp-Data Transfer Agreements (v5.0)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tsDTA_LABCORP_IS_Part 1 of 2_V6.0</t>
        </is>
      </c>
      <c r="F1512" s="2" t="str">
        <f>HYPERLINK("https://vtmf.veevavault.com/ui/#doc_info/30057641/5/0", "VTMF-24193274")</f>
        <v>VTMF-24193274</v>
      </c>
      <c r="G1512" s="3" t="inlineStr">
        <is>
          <t/>
        </is>
      </c>
      <c r="H1512" s="3" t="inlineStr">
        <is>
          <t>System</t>
        </is>
      </c>
      <c r="I1512" s="3" t="inlineStr">
        <is>
          <t>PIYALI JANA</t>
        </is>
      </c>
      <c r="J1512" s="4" t="n">
        <v>46141.26663194445</v>
      </c>
      <c r="K1512" s="5" t="n">
        <v>46141.0</v>
      </c>
      <c r="L1512" s="5" t="n">
        <v>46136.0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HYPERLINK("https://vtmf.veevavault.com/ui/#doc_info/30061675/3/0", "NE - 77242113UCO3001---Trial SetUp-Data Transfer Agreements (v3.0)")</f>
        <v>NE - 77242113UCO3001---Trial SetUp-Data Transfer Agreements (v3.0)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Test Concept Mapping_Labcorp_LB_v3.0</t>
        </is>
      </c>
      <c r="F1513" s="2" t="str">
        <f>HYPERLINK("https://vtmf.veevavault.com/ui/#doc_info/30061675/3/0", "VTMF-24196695")</f>
        <v>VTMF-24196695</v>
      </c>
      <c r="G1513" s="3" t="inlineStr">
        <is>
          <t/>
        </is>
      </c>
      <c r="H1513" s="3" t="inlineStr">
        <is>
          <t>System</t>
        </is>
      </c>
      <c r="I1513" s="3" t="inlineStr">
        <is>
          <t>PIYALI JANA</t>
        </is>
      </c>
      <c r="J1513" s="4" t="n">
        <v>46184.28616898148</v>
      </c>
      <c r="K1513" s="5" t="n">
        <v>46184.0</v>
      </c>
      <c r="L1513" s="5" t="n">
        <v>46184.0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HYPERLINK("https://vtmf.veevavault.com/ui/#doc_info/30064447/1/0", "NE - 77242113UCO3001---Trial SetUp-Data Transfer Agreements (v1.0)")</f>
        <v>NE - 77242113UCO3001---Trial SetUp-Data Transfer Agreements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Clario_ECG_tsDTA_Part 1 of 2_Operational Agreements_v1.0</t>
        </is>
      </c>
      <c r="F1514" s="2" t="str">
        <f>HYPERLINK("https://vtmf.veevavault.com/ui/#doc_info/30064447/1/0", "VTMF-24199101")</f>
        <v>VTMF-24199101</v>
      </c>
      <c r="G1514" s="3" t="inlineStr">
        <is>
          <t/>
        </is>
      </c>
      <c r="H1514" s="3" t="inlineStr">
        <is>
          <t>System</t>
        </is>
      </c>
      <c r="I1514" s="3" t="inlineStr">
        <is>
          <t>Harini S</t>
        </is>
      </c>
      <c r="J1514" s="4" t="n">
        <v>45930.50178240741</v>
      </c>
      <c r="K1514" s="5" t="n">
        <v>45930.0</v>
      </c>
      <c r="L1514" s="5" t="n">
        <v>45929.0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HYPERLINK("https://vtmf.veevavault.com/ui/#doc_info/30067228/1/0", "NE - 77242113UCO3001---Trial SetUp-Data Transfer Agreements (v1.0)")</f>
        <v>NE - 77242113UCO3001---Trial SetUp-Data Transfer Agreements (v1.0)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IS_LABCORP_Test Concept Mapping_V1.0</t>
        </is>
      </c>
      <c r="F1515" s="2" t="str">
        <f>HYPERLINK("https://vtmf.veevavault.com/ui/#doc_info/30067228/1/0", "VTMF-24201233")</f>
        <v>VTMF-24201233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45930.70548611111</v>
      </c>
      <c r="K1515" s="5" t="n">
        <v>45930.0</v>
      </c>
      <c r="L1515" s="5" t="n">
        <v>45930.0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HYPERLINK("https://vtmf.veevavault.com/ui/#doc_info/30099298/5/0", "NE - 77242113UCO3001---Trial SetUp-Data Transfer Agreements (v5.0)")</f>
        <v>NE - 77242113UCO3001---Trial SetUp-Data Transfer Agreements (v5.0)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Randomization (ZR)_RTSM-SDO_Part 1 of 2_v5.0</t>
        </is>
      </c>
      <c r="F1516" s="2" t="str">
        <f>HYPERLINK("https://vtmf.veevavault.com/ui/#doc_info/30099298/5/0", "VTMF-24229079")</f>
        <v>VTMF-24229079</v>
      </c>
      <c r="G1516" s="3" t="inlineStr">
        <is>
          <t/>
        </is>
      </c>
      <c r="H1516" s="3" t="inlineStr">
        <is>
          <t>System</t>
        </is>
      </c>
      <c r="I1516" s="3" t="inlineStr">
        <is>
          <t>PIYALI JANA</t>
        </is>
      </c>
      <c r="J1516" s="4" t="n">
        <v>46097.24575231481</v>
      </c>
      <c r="K1516" s="5" t="n">
        <v>46104.0</v>
      </c>
      <c r="L1516" s="5" t="n">
        <v>46083.0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HYPERLINK("https://vtmf.veevavault.com/ui/#doc_info/30115050/2/0", "NE - 77242113UCO3001---Trial SetUp-Data Transfer Agreements (v2.0)")</f>
        <v>NE - 77242113UCO3001---Trial SetUp-Data Transfer Agreements (v2.0)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External Data_ST-LABCORP_Test Concept Mapping_v2.0</t>
        </is>
      </c>
      <c r="F1517" s="2" t="str">
        <f>HYPERLINK("https://vtmf.veevavault.com/ui/#doc_info/30115050/2/0", "VTMF-24242332")</f>
        <v>VTMF-24242332</v>
      </c>
      <c r="G1517" s="3" t="inlineStr">
        <is>
          <t/>
        </is>
      </c>
      <c r="H1517" s="3" t="inlineStr">
        <is>
          <t>System</t>
        </is>
      </c>
      <c r="I1517" s="3" t="inlineStr">
        <is>
          <t>Sanhita Basu Mallick</t>
        </is>
      </c>
      <c r="J1517" s="4" t="n">
        <v>46013.60476851852</v>
      </c>
      <c r="K1517" s="5" t="n">
        <v>46013.0</v>
      </c>
      <c r="L1517" s="5" t="n">
        <v>46013.0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HYPERLINK("https://vtmf.veevavault.com/ui/#doc_info/30148283/1/0", "NE - 77242113UCO3001---Trial SetUp-Data Transfer Agreements (v1.0)")</f>
        <v>NE - 77242113UCO3001---Trial SetUp-Data Transfer Agreements (v1.0)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ECG_CLARIO_Test Concept Mapping_v1.0</t>
        </is>
      </c>
      <c r="F1518" s="2" t="str">
        <f>HYPERLINK("https://vtmf.veevavault.com/ui/#doc_info/30148283/1/0", "VTMF-24271271")</f>
        <v>VTMF-24271271</v>
      </c>
      <c r="G1518" s="3" t="inlineStr">
        <is>
          <t/>
        </is>
      </c>
      <c r="H1518" s="3" t="inlineStr">
        <is>
          <t>System</t>
        </is>
      </c>
      <c r="I1518" s="3" t="inlineStr">
        <is>
          <t>Sanhita Basu Mallick</t>
        </is>
      </c>
      <c r="J1518" s="4" t="n">
        <v>45944.235972222225</v>
      </c>
      <c r="K1518" s="5" t="n">
        <v>45943.0</v>
      </c>
      <c r="L1518" s="5" t="n">
        <v>45944.0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HYPERLINK("https://vtmf.veevavault.com/ui/#doc_info/30209115/4/0", "NE - 77242113UCO3001---Trial SetUp-Data Transfer Agreements (v4.0)")</f>
        <v>NE - 77242113UCO3001---Trial SetUp-Data Transfer Agreements (v4.0)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tsDTA_Clario_Imaging-ENDO_Part 1 of 2_v4.0</t>
        </is>
      </c>
      <c r="F1519" s="2" t="str">
        <f>HYPERLINK("https://vtmf.veevavault.com/ui/#doc_info/30209115/4/0", "VTMF-24323435")</f>
        <v>VTMF-24323435</v>
      </c>
      <c r="G1519" s="3" t="inlineStr">
        <is>
          <t/>
        </is>
      </c>
      <c r="H1519" s="3" t="inlineStr">
        <is>
          <t>System</t>
        </is>
      </c>
      <c r="I1519" s="3" t="inlineStr">
        <is>
          <t>PIYALI JANA</t>
        </is>
      </c>
      <c r="J1519" s="4" t="n">
        <v>46174.44962962963</v>
      </c>
      <c r="K1519" s="5" t="n">
        <v>46176.0</v>
      </c>
      <c r="L1519" s="5" t="n">
        <v>46167.0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HYPERLINK("https://vtmf.veevavault.com/ui/#doc_info/30251808/4/0", "NE - 77242113UCO3001---Trial SetUp-Data Transfer Agreements (v4.0)")</f>
        <v>NE - 77242113UCO3001---Trial SetUp-Data Transfer Agreements (v4.0)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ZR_4G Clinical_Test Concept Mapping_v3.0</t>
        </is>
      </c>
      <c r="F1520" s="2" t="str">
        <f>HYPERLINK("https://vtmf.veevavault.com/ui/#doc_info/30251808/4/0", "VTMF-24359299")</f>
        <v>VTMF-24359299</v>
      </c>
      <c r="G1520" s="3" t="inlineStr">
        <is>
          <t/>
        </is>
      </c>
      <c r="H1520" s="3" t="inlineStr">
        <is>
          <t>System</t>
        </is>
      </c>
      <c r="I1520" s="3" t="inlineStr">
        <is>
          <t>PIYALI JANA</t>
        </is>
      </c>
      <c r="J1520" s="4" t="n">
        <v>46114.63533564815</v>
      </c>
      <c r="K1520" s="5" t="n">
        <v>46118.0</v>
      </c>
      <c r="L1520" s="5" t="n">
        <v>46114.0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HYPERLINK("https://vtmf.veevavault.com/ui/#doc_info/30316104/2/0", "NE - 77242113UCO3001---Trial SetUp-Data Transfer Agreements (v2.0)")</f>
        <v>NE - 77242113UCO3001---Trial SetUp-Data Transfer Agreements (v2.0)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tsDTA_MI_ALM_Part 1 of 2_V2.0</t>
        </is>
      </c>
      <c r="F1521" s="2" t="str">
        <f>HYPERLINK("https://vtmf.veevavault.com/ui/#doc_info/30316104/2/0", "VTMF-24413620")</f>
        <v>VTMF-24413620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45986.33641203704</v>
      </c>
      <c r="K1521" s="5" t="n">
        <v>45986.0</v>
      </c>
      <c r="L1521" s="5" t="n">
        <v>45985.0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HYPERLINK("https://vtmf.veevavault.com/ui/#doc_info/30437690/1/0",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tsDTA_FRONTAGE_PK_SMALL_Part_1of2_OpA_v1.0</t>
        </is>
      </c>
      <c r="F1522" s="2" t="str">
        <f>HYPERLINK("https://vtmf.veevavault.com/ui/#doc_info/30437690/1/0", "VTMF-24519782")</f>
        <v>VTMF-24519782</v>
      </c>
      <c r="G1522" s="3" t="inlineStr">
        <is>
          <t/>
        </is>
      </c>
      <c r="H1522" s="3" t="inlineStr">
        <is>
          <t>System</t>
        </is>
      </c>
      <c r="I1522" s="3" t="inlineStr">
        <is>
          <t>Harini S</t>
        </is>
      </c>
      <c r="J1522" s="4" t="n">
        <v>45981.5024537037</v>
      </c>
      <c r="K1522" s="5" t="n">
        <v>45981.0</v>
      </c>
      <c r="L1522" s="5" t="n">
        <v>45975.0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HYPERLINK("https://vtmf.veevavault.com/ui/#doc_info/30492821/1/0",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MB_Test Transfer File_Approval Form</t>
        </is>
      </c>
      <c r="F1523" s="2" t="str">
        <f>HYPERLINK("https://vtmf.veevavault.com/ui/#doc_info/30492821/1/0", "VTMF-24566593")</f>
        <v>VTMF-24566593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45989.23273148148</v>
      </c>
      <c r="K1523" s="5" t="n">
        <v>45988.0</v>
      </c>
      <c r="L1523" s="5" t="n">
        <v>45986.0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HYPERLINK("https://vtmf.veevavault.com/ui/#doc_info/30514163/1/0", "NE - 77242113UCO3001---Trial SetUp-Data Transfer Agreements (v1.0)")</f>
        <v>NE - 77242113UCO3001---Trial SetUp-Data Transfer Agreements (v1.0)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Sample_Approval_Form_ECG_CLARIO_v1.0</t>
        </is>
      </c>
      <c r="F1524" s="2" t="str">
        <f>HYPERLINK("https://vtmf.veevavault.com/ui/#doc_info/30514163/1/0", "VTMF-24585322")</f>
        <v>VTMF-24585322</v>
      </c>
      <c r="G1524" s="3" t="inlineStr">
        <is>
          <t/>
        </is>
      </c>
      <c r="H1524" s="3" t="inlineStr">
        <is>
          <t>System</t>
        </is>
      </c>
      <c r="I1524" s="3" t="inlineStr">
        <is>
          <t>Sanhita Basu Mallick</t>
        </is>
      </c>
      <c r="J1524" s="4" t="n">
        <v>45993.65672453704</v>
      </c>
      <c r="K1524" s="5" t="n">
        <v>45993.0</v>
      </c>
      <c r="L1524" s="5" t="n">
        <v>45981.0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HYPERLINK("https://vtmf.veevavault.com/ui/#doc_info/30570551/1/0",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LB_BLINDED &amp; UNBLINDED_Test_Transfer_Approval_Form_signed.</t>
        </is>
      </c>
      <c r="F1525" s="2" t="str">
        <f>HYPERLINK("https://vtmf.veevavault.com/ui/#doc_info/30570551/1/0", "VTMF-24630744")</f>
        <v>VTMF-24630744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46001.21512731481</v>
      </c>
      <c r="K1525" s="5" t="n">
        <v>46000.0</v>
      </c>
      <c r="L1525" s="5" t="n">
        <v>46000.0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HYPERLINK("https://vtmf.veevavault.com/ui/#doc_info/30665213/3/0", "NE - 77242113UCO3001---Trial SetUp-Data Transfer Agreements (v3.0)")</f>
        <v>NE - 77242113UCO3001---Trial SetUp-Data Transfer Agreements (v3.0)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External Data Transfer Validation Findings Log_eCOA_Clario</t>
        </is>
      </c>
      <c r="F1526" s="2" t="str">
        <f>HYPERLINK("https://vtmf.veevavault.com/ui/#doc_info/30665213/3/0", "VTMF-24710307")</f>
        <v>VTMF-24710307</v>
      </c>
      <c r="G1526" s="3" t="inlineStr">
        <is>
          <t/>
        </is>
      </c>
      <c r="H1526" s="3" t="inlineStr">
        <is>
          <t>System</t>
        </is>
      </c>
      <c r="I1526" s="3" t="inlineStr">
        <is>
          <t>PIYALI JANA</t>
        </is>
      </c>
      <c r="J1526" s="4" t="n">
        <v>46121.549479166664</v>
      </c>
      <c r="K1526" s="5" t="n">
        <v>46121.0</v>
      </c>
      <c r="L1526" s="5" t="n">
        <v>46112.0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HYPERLINK("https://vtmf.veevavault.com/ui/#doc_info/30666535/1/0",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MI_ALM_Test Concept Mapping_v1.0</t>
        </is>
      </c>
      <c r="F1527" s="2" t="str">
        <f>HYPERLINK("https://vtmf.veevavault.com/ui/#doc_info/30666535/1/0", "VTMF-24711877")</f>
        <v>VTMF-24711877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46014.34049768518</v>
      </c>
      <c r="K1527" s="5" t="n">
        <v>46014.0</v>
      </c>
      <c r="L1527" s="5" t="n">
        <v>45972.0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HYPERLINK("https://vtmf.veevavault.com/ui/#doc_info/30668728/1/0",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77242113UCO3001_External Data Transfer Validation Findings Log_LB_Labcorp</t>
        </is>
      </c>
      <c r="F1528" s="2" t="str">
        <f>HYPERLINK("https://vtmf.veevavault.com/ui/#doc_info/30668728/1/0", "VTMF-24713398")</f>
        <v>VTMF-24713398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46014.46226851852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HYPERLINK("https://vtmf.veevavault.com/ui/#doc_info/30669829/1/0",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77242113UCO3001_External Data Transfer Validation Findings Log_MB_Labcorp</t>
        </is>
      </c>
      <c r="F1529" s="2" t="str">
        <f>HYPERLINK("https://vtmf.veevavault.com/ui/#doc_info/30669829/1/0", "VTMF-24714337")</f>
        <v>VTMF-24714337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46014.57934027778</v>
      </c>
      <c r="K1529" s="5" t="n">
        <v>46014.0</v>
      </c>
      <c r="L1529" s="5" t="n">
        <v>45994.0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HYPERLINK("https://vtmf.veevavault.com/ui/#doc_info/30670039/1/0",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External Data Transfer Validation Findings Log_ST_Labcorp</t>
        </is>
      </c>
      <c r="F1530" s="2" t="str">
        <f>HYPERLINK("https://vtmf.veevavault.com/ui/#doc_info/30670039/1/0", "VTMF-24714579")</f>
        <v>VTMF-24714579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46014.61020833333</v>
      </c>
      <c r="K1530" s="5" t="n">
        <v>46014.0</v>
      </c>
      <c r="L1530" s="5" t="n">
        <v>46001.0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HYPERLINK("https://vtmf.veevavault.com/ui/#doc_info/30670054/1/0",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ST_UAT Approval form</t>
        </is>
      </c>
      <c r="F1531" s="2" t="str">
        <f>HYPERLINK("https://vtmf.veevavault.com/ui/#doc_info/30670054/1/0", "VTMF-24714601")</f>
        <v>VTMF-24714601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46014.61299768519</v>
      </c>
      <c r="K1531" s="5" t="n">
        <v>46014.0</v>
      </c>
      <c r="L1531" s="5" t="n">
        <v>46000.0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HYPERLINK("https://vtmf.veevavault.com/ui/#doc_info/30670060/1/0",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eCOA_Sample Data Approval</t>
        </is>
      </c>
      <c r="F1532" s="2" t="str">
        <f>HYPERLINK("https://vtmf.veevavault.com/ui/#doc_info/30670060/1/0", "VTMF-24714612")</f>
        <v>VTMF-24714612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46014.617372685185</v>
      </c>
      <c r="K1532" s="5" t="n">
        <v>46014.0</v>
      </c>
      <c r="L1532" s="5" t="n">
        <v>46007.0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HYPERLINK("https://vtmf.veevavault.com/ui/#doc_info/30680184/1/0",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External Data Transfer Validation Findings Log_ECG_CLARIO</t>
        </is>
      </c>
      <c r="F1533" s="2" t="str">
        <f>HYPERLINK("https://vtmf.veevavault.com/ui/#doc_info/30680184/1/0", "VTMF-24723448")</f>
        <v>VTMF-24723448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46017.38658564815</v>
      </c>
      <c r="K1533" s="5" t="n">
        <v>46017.0</v>
      </c>
      <c r="L1533" s="5" t="n">
        <v>45996.0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HYPERLINK("https://vtmf.veevavault.com/ui/#doc_info/30680316/1/0",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Transfer Receipt and Approval Form_Endoscopy_CLARIO</t>
        </is>
      </c>
      <c r="F1534" s="2" t="str">
        <f>HYPERLINK("https://vtmf.veevavault.com/ui/#doc_info/30680316/1/0", "VTMF-24723501")</f>
        <v>VTMF-24723501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46017.39739583333</v>
      </c>
      <c r="K1534" s="5" t="n">
        <v>46017.0</v>
      </c>
      <c r="L1534" s="5" t="n">
        <v>46008.0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HYPERLINK("https://vtmf.veevavault.com/ui/#doc_info/30685936/1/0",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IS_LABCORP_Test_Transfer_Approval_Form</t>
        </is>
      </c>
      <c r="F1535" s="2" t="str">
        <f>HYPERLINK("https://vtmf.veevavault.com/ui/#doc_info/30685936/1/0", "VTMF-24728688")</f>
        <v>VTMF-24728688</v>
      </c>
      <c r="G1535" s="3" t="inlineStr">
        <is>
          <t/>
        </is>
      </c>
      <c r="H1535" s="3" t="inlineStr">
        <is>
          <t>System</t>
        </is>
      </c>
      <c r="I1535" s="3" t="inlineStr">
        <is>
          <t>Sanhita Basu Mallick</t>
        </is>
      </c>
      <c r="J1535" s="4" t="n">
        <v>46020.274675925924</v>
      </c>
      <c r="K1535" s="5" t="n">
        <v>46020.0</v>
      </c>
      <c r="L1535" s="5" t="n">
        <v>46005.0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HYPERLINK("https://vtmf.veevavault.com/ui/#doc_info/30721033/1/0",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77242113UCO3001_aDTA_LB_Version_1.0_20260106</t>
        </is>
      </c>
      <c r="F1536" s="2" t="str">
        <f>HYPERLINK("https://vtmf.veevavault.com/ui/#doc_info/30721033/1/0", "VTMF-24754922")</f>
        <v>VTMF-24754922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46028.34909722222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HYPERLINK("https://vtmf.veevavault.com/ui/#doc_info/30721070/1/0",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77242113UCO3001_aDTA_IS_LabcorpCLS_Version 1.0_20260106</t>
        </is>
      </c>
      <c r="F1537" s="2" t="str">
        <f>HYPERLINK("https://vtmf.veevavault.com/ui/#doc_info/30721070/1/0", "VTMF-24754977")</f>
        <v>VTMF-24754977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46028.35971064815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HYPERLINK("https://vtmf.veevavault.com/ui/#doc_info/30721080/1/0",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77242113UCO3001_aDTA_eCOA_LabcorpCLS_Version 1.0_20260106</t>
        </is>
      </c>
      <c r="F1538" s="2" t="str">
        <f>HYPERLINK("https://vtmf.veevavault.com/ui/#doc_info/30721080/1/0", "VTMF-24754991")</f>
        <v>VTMF-24754991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46028.361967592595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HYPERLINK("https://vtmf.veevavault.com/ui/#doc_info/30721086/1/0",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77242113UCO3001_aDTA_EG_CLARIO_1.0_20260106</t>
        </is>
      </c>
      <c r="F1539" s="2" t="str">
        <f>HYPERLINK("https://vtmf.veevavault.com/ui/#doc_info/30721086/1/0", "VTMF-24755002")</f>
        <v>VTMF-24755002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46028.365335648145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HYPERLINK("https://vtmf.veevavault.com/ui/#doc_info/30721129/1/0",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77242113UCO3001_aDTA_MB_LabcorpCLS_Version 1.0_20260106</t>
        </is>
      </c>
      <c r="F1540" s="2" t="str">
        <f>HYPERLINK("https://vtmf.veevavault.com/ui/#doc_info/30721129/1/0", "VTMF-24754940")</f>
        <v>VTMF-24754940</v>
      </c>
      <c r="G1540" s="3" t="inlineStr">
        <is>
          <t/>
        </is>
      </c>
      <c r="H1540" s="3" t="inlineStr">
        <is>
          <t>System</t>
        </is>
      </c>
      <c r="I1540" s="3" t="inlineStr">
        <is>
          <t>Minal Raskar</t>
        </is>
      </c>
      <c r="J1540" s="4" t="n">
        <v>46028.352847222224</v>
      </c>
      <c r="K1540" s="5" t="n">
        <v>46028.0</v>
      </c>
      <c r="L1540" s="5" t="n">
        <v>46028.0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HYPERLINK("https://vtmf.veevavault.com/ui/#doc_info/30721132/1/0",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77242113UCO3001_aDTA_ST_LabcorpCLS_Version_1.0_20260106</t>
        </is>
      </c>
      <c r="F1541" s="2" t="str">
        <f>HYPERLINK("https://vtmf.veevavault.com/ui/#doc_info/30721132/1/0", "VTMF-24754959")</f>
        <v>VTMF-24754959</v>
      </c>
      <c r="G1541" s="3" t="inlineStr">
        <is>
          <t/>
        </is>
      </c>
      <c r="H1541" s="3" t="inlineStr">
        <is>
          <t>System</t>
        </is>
      </c>
      <c r="I1541" s="3" t="inlineStr">
        <is>
          <t>Minal Raskar</t>
        </is>
      </c>
      <c r="J1541" s="4" t="n">
        <v>46028.355219907404</v>
      </c>
      <c r="K1541" s="5" t="n">
        <v>46028.0</v>
      </c>
      <c r="L1541" s="5" t="n">
        <v>46028.0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HYPERLINK("https://vtmf.veevavault.com/ui/#doc_info/30918610/1/0",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ICON_PC_Part 1of2_OpA_v1.0</t>
        </is>
      </c>
      <c r="F1542" s="2" t="str">
        <f>HYPERLINK("https://vtmf.veevavault.com/ui/#doc_info/30918610/1/0", "VTMF-24920387")</f>
        <v>VTMF-24920387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46057.56175925926</v>
      </c>
      <c r="K1542" s="5" t="n">
        <v>46057.0</v>
      </c>
      <c r="L1542" s="5" t="n">
        <v>46056.0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HYPERLINK("https://vtmf.veevavault.com/ui/#doc_info/31019938/1/0",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tsDTA_Clario_Imaging-IUS_Part 1 of 2_v1.0</t>
        </is>
      </c>
      <c r="F1543" s="2" t="str">
        <f>HYPERLINK("https://vtmf.veevavault.com/ui/#doc_info/31019938/1/0", "VTMF-25005466")</f>
        <v>VTMF-25005466</v>
      </c>
      <c r="G1543" s="3" t="inlineStr">
        <is>
          <t/>
        </is>
      </c>
      <c r="H1543" s="3" t="inlineStr">
        <is>
          <t>System</t>
        </is>
      </c>
      <c r="I1543" s="3" t="inlineStr">
        <is>
          <t>Harini S</t>
        </is>
      </c>
      <c r="J1543" s="4" t="n">
        <v>46072.5591087963</v>
      </c>
      <c r="K1543" s="5" t="n">
        <v>46072.0</v>
      </c>
      <c r="L1543" s="5" t="n">
        <v>46071.0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HYPERLINK("https://vtmf.veevavault.com/ui/#doc_info/31057024/1/0",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SMITHERS_PK-LARGE_1of2_OpA_v1.0</t>
        </is>
      </c>
      <c r="F1544" s="2" t="str">
        <f>HYPERLINK("https://vtmf.veevavault.com/ui/#doc_info/31057024/1/0", "VTMF-25037281")</f>
        <v>VTMF-25037281</v>
      </c>
      <c r="G1544" s="3" t="inlineStr">
        <is>
          <t/>
        </is>
      </c>
      <c r="H1544" s="3" t="inlineStr">
        <is>
          <t>System</t>
        </is>
      </c>
      <c r="I1544" s="3" t="inlineStr">
        <is>
          <t>Sanhita Basu Mallick</t>
        </is>
      </c>
      <c r="J1544" s="4" t="n">
        <v>46078.337233796294</v>
      </c>
      <c r="K1544" s="5" t="n">
        <v>46078.0</v>
      </c>
      <c r="L1544" s="5" t="n">
        <v>46073.0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HYPERLINK("https://vtmf.veevavault.com/ui/#doc_info/31058854/1/0",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Alimentiv_MI_UAT Transfer Approval confirmation</t>
        </is>
      </c>
      <c r="F1545" s="2" t="str">
        <f>HYPERLINK("https://vtmf.veevavault.com/ui/#doc_info/31058854/1/0", "VTMF-25039149")</f>
        <v>VTMF-25039149</v>
      </c>
      <c r="G1545" s="3" t="inlineStr">
        <is>
          <t/>
        </is>
      </c>
      <c r="H1545" s="3" t="inlineStr">
        <is>
          <t>Sanhita Basu Mallick</t>
        </is>
      </c>
      <c r="I1545" s="3" t="inlineStr">
        <is>
          <t>Sanhita Basu Mallick</t>
        </is>
      </c>
      <c r="J1545" s="4" t="n">
        <v>46078.415451388886</v>
      </c>
      <c r="K1545" s="5" t="n">
        <v>46078.0</v>
      </c>
      <c r="L1545" s="5" t="n">
        <v>46038.0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HYPERLINK("https://vtmf.veevavault.com/ui/#doc_info/31059020/2/0", "NE - 77242113UCO3001---Trial SetUp-Data Transfer Agreements (v2.0)")</f>
        <v>NE - 77242113UCO3001---Trial SetUp-Data Transfer Agreements (v2.0)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External Data Transfer Validation Findings Log_MI_Alimentiv</t>
        </is>
      </c>
      <c r="F1546" s="2" t="str">
        <f>HYPERLINK("https://vtmf.veevavault.com/ui/#doc_info/31059020/2/0", "VTMF-25039215")</f>
        <v>VTMF-25039215</v>
      </c>
      <c r="G1546" s="3" t="inlineStr">
        <is>
          <t/>
        </is>
      </c>
      <c r="H1546" s="3" t="inlineStr">
        <is>
          <t>System</t>
        </is>
      </c>
      <c r="I1546" s="3" t="inlineStr">
        <is>
          <t>PIYALI JANA</t>
        </is>
      </c>
      <c r="J1546" s="4" t="n">
        <v>46101.57273148148</v>
      </c>
      <c r="K1546" s="5" t="n">
        <v>46101.0</v>
      </c>
      <c r="L1546" s="5" t="n">
        <v>46101.0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HYPERLINK("https://vtmf.veevavault.com/ui/#doc_info/31070061/1/0",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77242113UCO3001_Randomization (ZR) SDO_JNJ_aDTA Version 1.0_20FEB2026</t>
        </is>
      </c>
      <c r="F1547" s="2" t="str">
        <f>HYPERLINK("https://vtmf.veevavault.com/ui/#doc_info/31070061/1/0", "VTMF-25048449")</f>
        <v>VTMF-25048449</v>
      </c>
      <c r="G1547" s="3" t="inlineStr">
        <is>
          <t/>
        </is>
      </c>
      <c r="H1547" s="3" t="inlineStr">
        <is>
          <t>System</t>
        </is>
      </c>
      <c r="I1547" s="3" t="inlineStr">
        <is>
          <t>Minal Raskar</t>
        </is>
      </c>
      <c r="J1547" s="4" t="n">
        <v>46079.57952546296</v>
      </c>
      <c r="K1547" s="5" t="n">
        <v>46079.0</v>
      </c>
      <c r="L1547" s="5" t="n">
        <v>46073.0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HYPERLINK("https://vtmf.veevavault.com/ui/#doc_info/31070070/1/0",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77242113UCO3001_aDTA_MI_ALM_Version_1.0_20Feb2026</t>
        </is>
      </c>
      <c r="F1548" s="2" t="str">
        <f>HYPERLINK("https://vtmf.veevavault.com/ui/#doc_info/31070070/1/0", "VTMF-25048470")</f>
        <v>VTMF-25048470</v>
      </c>
      <c r="G1548" s="3" t="inlineStr">
        <is>
          <t/>
        </is>
      </c>
      <c r="H1548" s="3" t="inlineStr">
        <is>
          <t>System</t>
        </is>
      </c>
      <c r="I1548" s="3" t="inlineStr">
        <is>
          <t>Minal Raskar</t>
        </is>
      </c>
      <c r="J1548" s="4" t="n">
        <v>46079.5821875</v>
      </c>
      <c r="K1548" s="5" t="n">
        <v>46079.0</v>
      </c>
      <c r="L1548" s="5" t="n">
        <v>46073.0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HYPERLINK("https://vtmf.veevavault.com/ui/#doc_info/31098827/1/0",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Test Concepts Mapping_ICON_PK_v1.0.xlsm</t>
        </is>
      </c>
      <c r="F1549" s="2" t="str">
        <f>HYPERLINK("https://vtmf.veevavault.com/ui/#doc_info/31098827/1/0", "VTMF-25072933")</f>
        <v>VTMF-25072933</v>
      </c>
      <c r="G1549" s="3" t="inlineStr">
        <is>
          <t/>
        </is>
      </c>
      <c r="H1549" s="3" t="inlineStr">
        <is>
          <t>System</t>
        </is>
      </c>
      <c r="I1549" s="3" t="inlineStr">
        <is>
          <t>Sanhita Basu Mallick</t>
        </is>
      </c>
      <c r="J1549" s="4" t="n">
        <v>46084.169340277775</v>
      </c>
      <c r="K1549" s="5" t="n">
        <v>46083.0</v>
      </c>
      <c r="L1549" s="5" t="n">
        <v>46083.0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HYPERLINK("https://vtmf.veevavault.com/ui/#doc_info/31120561/1/0", "NE - 77242113UCO3001---Trial SetUp-Data Transfer Agreements (v1.0)")</f>
        <v>NE - 77242113UCO3001---Trial SetUp-Data Transfer Agreements (v1.0)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TC_Frontage_PK_SMALL_v1.0</t>
        </is>
      </c>
      <c r="F1550" s="2" t="str">
        <f>HYPERLINK("https://vtmf.veevavault.com/ui/#doc_info/31120561/1/0", "VTMF-25090763")</f>
        <v>VTMF-25090763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46086.542280092595</v>
      </c>
      <c r="K1550" s="5" t="n">
        <v>46086.0</v>
      </c>
      <c r="L1550" s="5" t="n">
        <v>46086.0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HYPERLINK("https://vtmf.veevavault.com/ui/#doc_info/31155676/2/0",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77242113UCO3001_Clario_Imaging-IUS_Part 1 of 2_v3.0</t>
        </is>
      </c>
      <c r="F1551" s="2" t="str">
        <f>HYPERLINK("https://vtmf.veevavault.com/ui/#doc_info/31155676/2/0", "VTMF-25121118")</f>
        <v>VTMF-25121118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46099.64104166667</v>
      </c>
      <c r="K1551" s="5" t="n">
        <v>46133.0</v>
      </c>
      <c r="L1551" s="5" t="n">
        <v>46099.0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HYPERLINK("https://vtmf.veevavault.com/ui/#doc_info/31252477/2/0", "NE - 77242113UCO3001---Trial SetUp-Data Transfer Agreements (v2.0)")</f>
        <v>NE - 77242113UCO3001---Trial SetUp-Data Transfer Agreements (v2.0)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Test Concept Mapping_Clario_IUS_v2.0</t>
        </is>
      </c>
      <c r="F1552" s="2" t="str">
        <f>HYPERLINK("https://vtmf.veevavault.com/ui/#doc_info/31252477/2/0", "VTMF-25205385")</f>
        <v>VTMF-25205385</v>
      </c>
      <c r="G1552" s="3" t="inlineStr">
        <is>
          <t/>
        </is>
      </c>
      <c r="H1552" s="3" t="inlineStr">
        <is>
          <t>System</t>
        </is>
      </c>
      <c r="I1552" s="3" t="inlineStr">
        <is>
          <t>PIYALI JANA</t>
        </is>
      </c>
      <c r="J1552" s="4" t="n">
        <v>46108.39763888889</v>
      </c>
      <c r="K1552" s="5" t="n">
        <v>46108.0</v>
      </c>
      <c r="L1552" s="5" t="n">
        <v>46108.0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HYPERLINK("https://vtmf.veevavault.com/ui/#doc_info/31276973/2/0", "NE - 77242113UCO3001---Trial SetUp-Data Transfer Agreements (v2.0)")</f>
        <v>NE - 77242113UCO3001---Trial SetUp-Data Transfer Agreements (v2.0)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External Data_Test Concept Mapping_Imaging-ENDO_v2.0</t>
        </is>
      </c>
      <c r="F1553" s="2" t="str">
        <f>HYPERLINK("https://vtmf.veevavault.com/ui/#doc_info/31276973/2/0", "VTMF-25224484")</f>
        <v>VTMF-25224484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46168.59173611111</v>
      </c>
      <c r="K1553" s="5" t="n">
        <v>46168.0</v>
      </c>
      <c r="L1553" s="5" t="n">
        <v>46168.0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HYPERLINK("https://vtmf.veevavault.com/ui/#doc_info/31311077/1/0",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Validation Findings Log_ENDO_Clario</t>
        </is>
      </c>
      <c r="F1554" s="2" t="str">
        <f>HYPERLINK("https://vtmf.veevavault.com/ui/#doc_info/31311077/1/0", "VTMF-25250923")</f>
        <v>VTMF-25250923</v>
      </c>
      <c r="G1554" s="3" t="inlineStr">
        <is>
          <t/>
        </is>
      </c>
      <c r="H1554" s="3" t="inlineStr">
        <is>
          <t>System</t>
        </is>
      </c>
      <c r="I1554" s="3" t="inlineStr">
        <is>
          <t>Sanhita Basu Mallick</t>
        </is>
      </c>
      <c r="J1554" s="4" t="n">
        <v>46112.5821875</v>
      </c>
      <c r="K1554" s="5" t="n">
        <v>46112.0</v>
      </c>
      <c r="L1554" s="5" t="n">
        <v>46106.0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HYPERLINK("https://vtmf.veevavault.com/ui/#doc_info/31317147/1/0",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FRONTAGE_ADA_NAB_(LARGE)_tsDTA_Part_1of2_OpA_v1.0</t>
        </is>
      </c>
      <c r="F1555" s="2" t="str">
        <f>HYPERLINK("https://vtmf.veevavault.com/ui/#doc_info/31317147/1/0", "VTMF-25255444")</f>
        <v>VTMF-25255444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46113.3119212963</v>
      </c>
      <c r="K1555" s="5" t="n">
        <v>46126.0</v>
      </c>
      <c r="L1555" s="5" t="n">
        <v>46105.0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HYPERLINK("https://vtmf.veevavault.com/ui/#doc_info/31317306/1/0",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TC_Smithers_PK_LARGE_v1.0</t>
        </is>
      </c>
      <c r="F1556" s="2" t="str">
        <f>HYPERLINK("https://vtmf.veevavault.com/ui/#doc_info/31317306/1/0", "VTMF-25255545")</f>
        <v>VTMF-25255545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46113.33252314815</v>
      </c>
      <c r="K1556" s="5" t="n">
        <v>46114.0</v>
      </c>
      <c r="L1556" s="5" t="n">
        <v>46113.0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HYPERLINK("https://vtmf.veevavault.com/ui/#doc_info/31412462/1/0",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TC_Frontage_PK_LARGE_v1.0</t>
        </is>
      </c>
      <c r="F1557" s="2" t="str">
        <f>HYPERLINK("https://vtmf.veevavault.com/ui/#doc_info/31412462/1/0", "VTMF-25345050")</f>
        <v>VTMF-25345050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46120.604375</v>
      </c>
      <c r="K1557" s="5" t="n">
        <v>46126.0</v>
      </c>
      <c r="L1557" s="5" t="n">
        <v>46120.0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HYPERLINK("https://vtmf.veevavault.com/ui/#doc_info/31498404/1/0",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DAE Validation Findings Log_IUS_20Apr2026</t>
        </is>
      </c>
      <c r="F1558" s="2" t="str">
        <f>HYPERLINK("https://vtmf.veevavault.com/ui/#doc_info/31498404/1/0", "VTMF-25417581")</f>
        <v>VTMF-25417581</v>
      </c>
      <c r="G1558" s="3" t="inlineStr">
        <is>
          <t/>
        </is>
      </c>
      <c r="H1558" s="3" t="inlineStr">
        <is>
          <t>System</t>
        </is>
      </c>
      <c r="I1558" s="3" t="inlineStr">
        <is>
          <t>PIYALI JANA</t>
        </is>
      </c>
      <c r="J1558" s="4" t="n">
        <v>46133.45479166666</v>
      </c>
      <c r="K1558" s="5" t="n">
        <v>46133.0</v>
      </c>
      <c r="L1558" s="5" t="n">
        <v>46132.0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HYPERLINK("https://vtmf.veevavault.com/ui/#doc_info/31498917/1/0",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Transfer Receipt and Approval Form_IUS_Clario</t>
        </is>
      </c>
      <c r="F1559" s="2" t="str">
        <f>HYPERLINK("https://vtmf.veevavault.com/ui/#doc_info/31498917/1/0", "VTMF-25417985")</f>
        <v>VTMF-25417985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46133.514814814815</v>
      </c>
      <c r="K1559" s="5" t="n">
        <v>46133.0</v>
      </c>
      <c r="L1559" s="5" t="n">
        <v>46113.0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HYPERLINK("https://vtmf.veevavault.com/ui/#doc_info/31590004/1/0",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77242113UCO3001_aDTA_Clario_Imaging-ENDO_Version 1.0_05MAY2026</t>
        </is>
      </c>
      <c r="F1560" s="2" t="str">
        <f>HYPERLINK("https://vtmf.veevavault.com/ui/#doc_info/31590004/1/0", "VTMF-25495235")</f>
        <v>VTMF-25495235</v>
      </c>
      <c r="G1560" s="3" t="inlineStr">
        <is>
          <t/>
        </is>
      </c>
      <c r="H1560" s="3" t="inlineStr">
        <is>
          <t>System</t>
        </is>
      </c>
      <c r="I1560" s="3" t="inlineStr">
        <is>
          <t>Minal Raskar</t>
        </is>
      </c>
      <c r="J1560" s="4" t="n">
        <v>46147.71902777778</v>
      </c>
      <c r="K1560" s="5" t="n">
        <v>46147.0</v>
      </c>
      <c r="L1560" s="5" t="n">
        <v>46147.0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HYPERLINK("https://vtmf.veevavault.com/ui/#doc_info/31619396/1/0",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Agilex_PK_tsDTA_Part_1of2_OpA_v1.0</t>
        </is>
      </c>
      <c r="F1561" s="2" t="str">
        <f>HYPERLINK("https://vtmf.veevavault.com/ui/#doc_info/31619396/1/0", "VTMF-25517815")</f>
        <v>VTMF-25517815</v>
      </c>
      <c r="G1561" s="3" t="inlineStr">
        <is>
          <t/>
        </is>
      </c>
      <c r="H1561" s="3" t="inlineStr">
        <is>
          <t>System</t>
        </is>
      </c>
      <c r="I1561" s="3" t="inlineStr">
        <is>
          <t>PIYALI JANA</t>
        </is>
      </c>
      <c r="J1561" s="4" t="n">
        <v>46150.73800925926</v>
      </c>
      <c r="K1561" s="5" t="n">
        <v>46154.0</v>
      </c>
      <c r="L1561" s="5" t="n">
        <v>46147.0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HYPERLINK("https://vtmf.veevavault.com/ui/#doc_info/31660119/1/0",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Test Concept_Agilex_PK_v1.0</t>
        </is>
      </c>
      <c r="F1562" s="2" t="str">
        <f>HYPERLINK("https://vtmf.veevavault.com/ui/#doc_info/31660119/1/0", "VTMF-25553815")</f>
        <v>VTMF-25553815</v>
      </c>
      <c r="G1562" s="3" t="inlineStr">
        <is>
          <t/>
        </is>
      </c>
      <c r="H1562" s="3" t="inlineStr">
        <is>
          <t>System</t>
        </is>
      </c>
      <c r="I1562" s="3" t="inlineStr">
        <is>
          <t>PIYALI JANA</t>
        </is>
      </c>
      <c r="J1562" s="4" t="n">
        <v>46156.345659722225</v>
      </c>
      <c r="K1562" s="5" t="n">
        <v>46156.0</v>
      </c>
      <c r="L1562" s="5" t="n">
        <v>46156.0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HYPERLINK("https://vtmf.veevavault.com/ui/#doc_info/31734261/1/0", "NE - 77242113UCO3001---Trial SetUp-Data Transfer Agreements (v1.0)")</f>
        <v>NE - 77242113UCO3001---Trial SetUp-Data Transfer Agreements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77242113UCO3001_Clario_Imaging-IUS_aDTA_version1.0_22May2026</t>
        </is>
      </c>
      <c r="F1563" s="2" t="str">
        <f>HYPERLINK("https://vtmf.veevavault.com/ui/#doc_info/31734261/1/0", "VTMF-25612549")</f>
        <v>VTMF-25612549</v>
      </c>
      <c r="G1563" s="3" t="inlineStr">
        <is>
          <t/>
        </is>
      </c>
      <c r="H1563" s="3" t="inlineStr">
        <is>
          <t>System</t>
        </is>
      </c>
      <c r="I1563" s="3" t="inlineStr">
        <is>
          <t>Minal Raskar</t>
        </is>
      </c>
      <c r="J1563" s="4" t="n">
        <v>46164.67196759259</v>
      </c>
      <c r="K1563" s="5" t="n">
        <v>46164.0</v>
      </c>
      <c r="L1563" s="5" t="n">
        <v>46164.0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HYPERLINK("https://vtmf.veevavault.com/ui/#doc_info/29607594/1/0", "NE - 77242113UCO3001---Trial SetUp-eCRF Documentation (v1.0)")</f>
        <v>NE - 77242113UCO3001---Trial SetUp-eCRF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77242113UCO3001_EDC-RAVE Alignment Form_v1.0_21Jul2025</t>
        </is>
      </c>
      <c r="F1564" s="2" t="str">
        <f>HYPERLINK("https://vtmf.veevavault.com/ui/#doc_info/29607594/1/0", "VTMF-23816760")</f>
        <v>VTMF-23816760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45861.31303240741</v>
      </c>
      <c r="K1564" s="5" t="n">
        <v>45861.0</v>
      </c>
      <c r="L1564" s="5" t="n">
        <v>45859.0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HYPERLINK("https://vtmf.veevavault.com/ui/#doc_info/28766507/2/0", "NE - 77242113UCO3001---Trial SetUp-General Documentation (v2.0)")</f>
        <v>NE - 77242113UCO3001---Trial SetUp-General Documentation (v2.0)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77242113UCO3001_Project Plan_Study Start-up_17Jul2025_mpp</t>
        </is>
      </c>
      <c r="F1565" s="2" t="str">
        <f>HYPERLINK("https://vtmf.veevavault.com/ui/#doc_info/28766507/2/0", "VTMF-23111384")</f>
        <v>VTMF-23111384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45894.61803240741</v>
      </c>
      <c r="K1565" s="5" t="n">
        <v>45894.0</v>
      </c>
      <c r="L1565" s="5" t="n">
        <v>45855.0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HYPERLINK("https://vtmf.veevavault.com/ui/#doc_info/29821494/1/0",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77242113UCO3001_Project Plan_Study Start-up_17Jul2025_excel</t>
        </is>
      </c>
      <c r="F1566" s="2" t="str">
        <f>HYPERLINK("https://vtmf.veevavault.com/ui/#doc_info/29821494/1/0", "VTMF-24000303")</f>
        <v>VTMF-24000303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45894.62262731481</v>
      </c>
      <c r="K1566" s="5" t="n">
        <v>45894.0</v>
      </c>
      <c r="L1566" s="5" t="n">
        <v>45855.0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HYPERLINK("https://vtmf.veevavault.com/ui/#doc_info/29829298/1/0",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77242113UCO3001_Data management plan_1.0</t>
        </is>
      </c>
      <c r="F1567" s="2" t="str">
        <f>HYPERLINK("https://vtmf.veevavault.com/ui/#doc_info/29829298/1/0", "VTMF-24006706")</f>
        <v>VTMF-24006706</v>
      </c>
      <c r="G1567" s="3" t="inlineStr">
        <is>
          <t/>
        </is>
      </c>
      <c r="H1567" s="3" t="inlineStr">
        <is>
          <t>Angela Ionescu</t>
        </is>
      </c>
      <c r="I1567" s="3" t="inlineStr">
        <is>
          <t>Angela Ionescu</t>
        </is>
      </c>
      <c r="J1567" s="4" t="n">
        <v>45918.50267361111</v>
      </c>
      <c r="K1567" s="5" t="n">
        <v>45918.0</v>
      </c>
      <c r="L1567" s="5" t="n">
        <v>45918.0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HYPERLINK("https://vtmf.veevavault.com/ui/#doc_info/29986298/1/0", "NE - 77242113UCO3001---Trial SetUp-General Documentation (v1.0)")</f>
        <v>NE - 77242113UCO3001---Trial SetUp-General Documentation (v1.0)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77242113UCO3001_Major protocol deviation criteria v1.0</t>
        </is>
      </c>
      <c r="F1568" s="2" t="str">
        <f>HYPERLINK("https://vtmf.veevavault.com/ui/#doc_info/29986298/1/0", "VTMF-24141492")</f>
        <v>VTMF-24141492</v>
      </c>
      <c r="G1568" s="3" t="inlineStr">
        <is>
          <t/>
        </is>
      </c>
      <c r="H1568" s="3" t="inlineStr">
        <is>
          <t>System</t>
        </is>
      </c>
      <c r="I1568" s="3" t="inlineStr">
        <is>
          <t>Angela Ionescu</t>
        </is>
      </c>
      <c r="J1568" s="4" t="n">
        <v>45919.49424768519</v>
      </c>
      <c r="K1568" s="5" t="n">
        <v>45919.0</v>
      </c>
      <c r="L1568" s="5" t="n">
        <v>45918.0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HYPERLINK("https://vtmf.veevavault.com/ui/#doc_info/30612896/1/0", "NE - 77242113UCO3001---Trial SetUp-General Documentation (v1.0)")</f>
        <v>NE - 77242113UCO3001---Trial SetUp-General Documentation (v1.0)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/>
        </is>
      </c>
      <c r="F1569" s="2" t="str">
        <f>HYPERLINK("https://vtmf.veevavault.com/ui/#doc_info/30612896/1/0", "VTMF-24666835")</f>
        <v>VTMF-24666835</v>
      </c>
      <c r="G1569" s="3" t="inlineStr">
        <is>
          <t/>
        </is>
      </c>
      <c r="H1569" s="3" t="inlineStr">
        <is>
          <t>System</t>
        </is>
      </c>
      <c r="I1569" s="3" t="inlineStr">
        <is>
          <t>Sylvia VanderAerschot</t>
        </is>
      </c>
      <c r="J1569" s="4" t="n">
        <v>46007.359189814815</v>
      </c>
      <c r="K1569" s="5" t="n">
        <v>46007.0</v>
      </c>
      <c r="L1569" s="5" t="n">
        <v>46006.0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HYPERLINK("https://vtmf.veevavault.com/ui/#doc_info/30614673/3/0", "NE - 77242113UCO3001---Trial SetUp-SDTM Documentation (v3.0)")</f>
        <v>NE - 77242113UCO3001---Trial SetUp-SDTM Documentation (v3.0)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77242113UCO3001_TrialDesignDomains_v3.00_20260601</t>
        </is>
      </c>
      <c r="F1570" s="2" t="str">
        <f>HYPERLINK("https://vtmf.veevavault.com/ui/#doc_info/30614673/3/0", "VTMF-24667768")</f>
        <v>VTMF-24667768</v>
      </c>
      <c r="G1570" s="3" t="inlineStr">
        <is>
          <t/>
        </is>
      </c>
      <c r="H1570" s="3" t="inlineStr">
        <is>
          <t>System</t>
        </is>
      </c>
      <c r="I1570" s="3" t="inlineStr">
        <is>
          <t>Minal Raskar</t>
        </is>
      </c>
      <c r="J1570" s="4" t="n">
        <v>46183.39032407408</v>
      </c>
      <c r="K1570" s="5" t="n">
        <v>46183.0</v>
      </c>
      <c r="L1570" s="5" t="n">
        <v>46183.0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HYPERLINK("https://vtmf.veevavault.com/ui/#doc_info/30209815/2/0",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eCRF_Unique_forms_Annotated_V2.06_Migration1</t>
        </is>
      </c>
      <c r="F1571" s="2" t="str">
        <f>HYPERLINK("https://vtmf.veevavault.com/ui/#doc_info/30209815/2/0", "VTMF-24324091")</f>
        <v>VTMF-24324091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45982.525555555556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HYPERLINK("https://vtmf.veevavault.com/ui/#doc_info/30209835/2/0", "NE - 77242113UCO3001---Trial SetUp-Setup Package (v2.0)")</f>
        <v>NE - 77242113UCO3001---Trial SetUp-Setup Package (v2.0)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eCRF_All visits blank_V2.06_Migration#1</t>
        </is>
      </c>
      <c r="F1572" s="2" t="str">
        <f>HYPERLINK("https://vtmf.veevavault.com/ui/#doc_info/30209835/2/0", "VTMF-24324097")</f>
        <v>VTMF-24324097</v>
      </c>
      <c r="G1572" s="3" t="inlineStr">
        <is>
          <t/>
        </is>
      </c>
      <c r="H1572" s="3" t="inlineStr">
        <is>
          <t>System</t>
        </is>
      </c>
      <c r="I1572" s="3" t="inlineStr">
        <is>
          <t>Angela Ionescu</t>
        </is>
      </c>
      <c r="J1572" s="4" t="n">
        <v>45982.5249537037</v>
      </c>
      <c r="K1572" s="5" t="n">
        <v>45982.0</v>
      </c>
      <c r="L1572" s="5" t="n">
        <v>45924.0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HYPERLINK("https://vtmf.veevavault.com/ui/#doc_info/30209841/2/0", "NE - 77242113UCO3001---Trial SetUp-Setup Package (v2.0)")</f>
        <v>NE - 77242113UCO3001---Trial SetUp-Setup Package (v2.0)</v>
      </c>
      <c r="B1573" s="3" t="inlineStr">
        <is>
          <t>Non Essential</t>
        </is>
      </c>
      <c r="C1573" s="3" t="inlineStr">
        <is>
          <t>Data Management</t>
        </is>
      </c>
      <c r="D1573" s="3" t="inlineStr">
        <is>
          <t>Trial Setup</t>
        </is>
      </c>
      <c r="E1573" s="3" t="inlineStr">
        <is>
          <t>eCRF_All visits_Annotated_V12.06_Migration#1</t>
        </is>
      </c>
      <c r="F1573" s="2" t="str">
        <f>HYPERLINK("https://vtmf.veevavault.com/ui/#doc_info/30209841/2/0", "VTMF-24324106")</f>
        <v>VTMF-24324106</v>
      </c>
      <c r="G1573" s="3" t="inlineStr">
        <is>
          <t/>
        </is>
      </c>
      <c r="H1573" s="3" t="inlineStr">
        <is>
          <t>System</t>
        </is>
      </c>
      <c r="I1573" s="3" t="inlineStr">
        <is>
          <t>Angela Ionescu</t>
        </is>
      </c>
      <c r="J1573" s="4" t="n">
        <v>45982.521886574075</v>
      </c>
      <c r="K1573" s="5" t="n">
        <v>45982.0</v>
      </c>
      <c r="L1573" s="5" t="n">
        <v>45980.0</v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77242113UCO3001</t>
        </is>
      </c>
    </row>
    <row r="1574">
      <c r="A1574" s="2" t="str">
        <f>HYPERLINK("https://vtmf.veevavault.com/ui/#doc_info/29630322/1/0", "NE - 77242113UCO3001---Working Documents (v1.0)")</f>
        <v>NE - 77242113UCO3001---Working Documents (v1.0)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DMC Charter Draft for Submission</t>
        </is>
      </c>
      <c r="F1574" s="2" t="str">
        <f>HYPERLINK("https://vtmf.veevavault.com/ui/#doc_info/29630322/1/0", "VTMF-23836527")</f>
        <v>VTMF-23836527</v>
      </c>
      <c r="G1574" s="3" t="inlineStr">
        <is>
          <t/>
        </is>
      </c>
      <c r="H1574" s="3" t="inlineStr">
        <is>
          <t>System</t>
        </is>
      </c>
      <c r="I1574" s="3" t="inlineStr">
        <is>
          <t>Charlotte Kerley</t>
        </is>
      </c>
      <c r="J1574" s="4" t="n">
        <v>45863.53291666666</v>
      </c>
      <c r="K1574" s="5" t="n">
        <v>45863.0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HYPERLINK("https://vtmf.veevavault.com/ui/#doc_info/29630323/1/0", "NE - 77242113UCO3001---Working Documents (v1.0)")</f>
        <v>NE - 77242113UCO3001---Working Documents (v1.0)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DMC Charter Draft for Submission</t>
        </is>
      </c>
      <c r="F1575" s="2" t="str">
        <f>HYPERLINK("https://vtmf.veevavault.com/ui/#doc_info/29630323/1/0", "VTMF-23836528")</f>
        <v>VTMF-23836528</v>
      </c>
      <c r="G1575" s="3" t="inlineStr">
        <is>
          <t/>
        </is>
      </c>
      <c r="H1575" s="3" t="inlineStr">
        <is>
          <t>Charlotte Kerley</t>
        </is>
      </c>
      <c r="I1575" s="3" t="inlineStr">
        <is>
          <t>Charlotte Kerley</t>
        </is>
      </c>
      <c r="J1575" s="4" t="n">
        <v>45863.53291666666</v>
      </c>
      <c r="K1575" s="5" t="n">
        <v>45863.0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HYPERLINK("https://vtmf.veevavault.com/ui/#doc_info/29670066/13/0", "NE - 77242113UCO3001---Working Documents (v13.0)")</f>
        <v>NE - 77242113UCO3001---Working Documents (v13.0)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ICONIC-IBD | Vendor Access &amp; Order Manual V10.0</t>
        </is>
      </c>
      <c r="F1576" s="2" t="str">
        <f>HYPERLINK("https://vtmf.veevavault.com/ui/#doc_info/29670066/13/0", "VTMF-23870418")</f>
        <v>VTMF-23870418</v>
      </c>
      <c r="G1576" s="3" t="inlineStr">
        <is>
          <t/>
        </is>
      </c>
      <c r="H1576" s="3" t="inlineStr">
        <is>
          <t>System</t>
        </is>
      </c>
      <c r="I1576" s="3" t="inlineStr">
        <is>
          <t>Agata Mackiewicz</t>
        </is>
      </c>
      <c r="J1576" s="4" t="n">
        <v>46140.52130787037</v>
      </c>
      <c r="K1576" s="5" t="n">
        <v>46140.0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77242113CRD3001, 77242113UCO3001</t>
        </is>
      </c>
    </row>
    <row r="1577">
      <c r="A1577" s="2" t="str">
        <f>HYPERLINK("https://vtmf.veevavault.com/ui/#doc_info/29802912/11/0", "NE - 77242113UCO3001---Working Documents (v11.0)")</f>
        <v>NE - 77242113UCO3001---Working Documents (v11.0)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ICONIC-IBD Vendor Access &amp; Order Manual V10.0 Tracked Changes</t>
        </is>
      </c>
      <c r="F1577" s="2" t="str">
        <f>HYPERLINK("https://vtmf.veevavault.com/ui/#doc_info/29802912/11/0", "VTMF-23984002")</f>
        <v>VTMF-23984002</v>
      </c>
      <c r="G1577" s="3" t="inlineStr">
        <is>
          <t/>
        </is>
      </c>
      <c r="H1577" s="3" t="inlineStr">
        <is>
          <t>System</t>
        </is>
      </c>
      <c r="I1577" s="3" t="inlineStr">
        <is>
          <t>Agata Mackiewicz</t>
        </is>
      </c>
      <c r="J1577" s="4" t="n">
        <v>46140.570185185185</v>
      </c>
      <c r="K1577" s="5" t="n">
        <v>46140.0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77242113CRD3001, 77242113UCO3001</t>
        </is>
      </c>
    </row>
    <row r="1578">
      <c r="A1578" s="2" t="str">
        <f>HYPERLINK("https://vtmf.veevavault.com/ui/#doc_info/29823441/3/0", "NE - 77242113UCO3001---Working Documents (v3.0)")</f>
        <v>NE - 77242113UCO3001---Working Documents (v3.0)</v>
      </c>
      <c r="B1578" s="3" t="inlineStr">
        <is>
          <t>Non Essential</t>
        </is>
      </c>
      <c r="C1578" s="3" t="inlineStr">
        <is>
          <t>Working Documents</t>
        </is>
      </c>
      <c r="D1578" s="3" t="inlineStr">
        <is>
          <t/>
        </is>
      </c>
      <c r="E1578" s="3" t="inlineStr">
        <is>
          <t>77242113UCO3001 (ICONIC-UC)_Site Investigational Product Procedures Manual (SIPPM)_DRAFT (TRACKED CHANGES)_V3_14Jan2026</t>
        </is>
      </c>
      <c r="F1578" s="2" t="str">
        <f>HYPERLINK("https://vtmf.veevavault.com/ui/#doc_info/29823441/3/0", "VTMF-24001823")</f>
        <v>VTMF-24001823</v>
      </c>
      <c r="G1578" s="3" t="inlineStr">
        <is>
          <t/>
        </is>
      </c>
      <c r="H1578" s="3" t="inlineStr">
        <is>
          <t>System</t>
        </is>
      </c>
      <c r="I1578" s="3" t="inlineStr">
        <is>
          <t>Rachel Correa</t>
        </is>
      </c>
      <c r="J1578" s="4" t="n">
        <v>46139.74543981482</v>
      </c>
      <c r="K1578" s="5" t="n">
        <v>46139.0</v>
      </c>
      <c r="L1578" s="5" t="inlineStr">
        <is>
          <t/>
        </is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HYPERLINK("https://vtmf.veevavault.com/ui/#doc_info/29843832/4/0", "NE - 77242113UCO3001---Working Documents (v4.0)")</f>
        <v>NE - 77242113UCO3001---Working Documents (v4.0)</v>
      </c>
      <c r="B1579" s="3" t="inlineStr">
        <is>
          <t>Non Essential</t>
        </is>
      </c>
      <c r="C1579" s="3" t="inlineStr">
        <is>
          <t>Working Documents</t>
        </is>
      </c>
      <c r="D1579" s="3" t="inlineStr">
        <is>
          <t/>
        </is>
      </c>
      <c r="E1579" s="3" t="inlineStr">
        <is>
          <t>ICONIC-UC_MASTER Site Investigational Product Binder Template (IP Binder)_DRAFT-TRACKED CHANGES</t>
        </is>
      </c>
      <c r="F1579" s="2" t="str">
        <f>HYPERLINK("https://vtmf.veevavault.com/ui/#doc_info/29843832/4/0", "VTMF-24019272")</f>
        <v>VTMF-24019272</v>
      </c>
      <c r="G1579" s="3" t="inlineStr">
        <is>
          <t/>
        </is>
      </c>
      <c r="H1579" s="3" t="inlineStr">
        <is>
          <t>System</t>
        </is>
      </c>
      <c r="I1579" s="3" t="inlineStr">
        <is>
          <t>Rachel Correa</t>
        </is>
      </c>
      <c r="J1579" s="4" t="n">
        <v>46156.999131944445</v>
      </c>
      <c r="K1579" s="5" t="n">
        <v>46156.0</v>
      </c>
      <c r="L1579" s="5" t="inlineStr">
        <is>
          <t/>
        </is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Central Laboratory Services Training provided by Labcorp v1.0_15Sep2025</t>
        </is>
      </c>
      <c r="F1580" s="2" t="str">
        <f>HYPERLINK("https://vtmf.veevavault.com/ui/#doc_info/29970149/1/0", "VTMF-24127539")</f>
        <v>VTMF-24127539</v>
      </c>
      <c r="G1580" s="3" t="inlineStr">
        <is>
          <t/>
        </is>
      </c>
      <c r="H1580" s="3" t="inlineStr">
        <is>
          <t>Tara Foltz</t>
        </is>
      </c>
      <c r="I1580" s="3" t="inlineStr">
        <is>
          <t>Jen Goodridge</t>
        </is>
      </c>
      <c r="J1580" s="4" t="n">
        <v>45917.72758101852</v>
      </c>
      <c r="K1580" s="5" t="n">
        <v>45917.0</v>
      </c>
      <c r="L1580" s="5" t="n">
        <v>45915.0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Central Laboratory Services Training provided by Labcorp_v2.0_22Oct2025</t>
        </is>
      </c>
      <c r="F1581" s="2" t="str">
        <f>HYPERLINK("https://vtmf.veevavault.com/ui/#doc_info/30507573/1/0", "VTMF-24579450")</f>
        <v>VTMF-24579450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Molly Bear</t>
        </is>
      </c>
      <c r="J1581" s="4" t="n">
        <v>45992.90797453704</v>
      </c>
      <c r="K1581" s="5" t="n">
        <v>45992.0</v>
      </c>
      <c r="L1581" s="5" t="n">
        <v>45952.0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HYPERLINK("https://vtmf.veevavault.com/ui/#doc_info/30017633/1/0", "Optional_77242113UCO3001 Clario ECG Training v1.0_24Sep2025 (v1.0)")</f>
        <v>Optional_77242113UCO3001 Clario ECG Training v1.0_24Sep2025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ECG Training v1.0_24Sep2025</t>
        </is>
      </c>
      <c r="F1582" s="2" t="str">
        <f>HYPERLINK("https://vtmf.veevavault.com/ui/#doc_info/30017633/1/0", "VTMF-24168237")</f>
        <v>VTMF-24168237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45924.82136574074</v>
      </c>
      <c r="K1582" s="5" t="n">
        <v>45924.0</v>
      </c>
      <c r="L1582" s="5" t="n">
        <v>45924.0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Clario eCOA Training v1.0_10Sep2025</t>
        </is>
      </c>
      <c r="F1583" s="2" t="str">
        <f>HYPERLINK("https://vtmf.veevavault.com/ui/#doc_info/30017634/1/0", "VTMF-24168238")</f>
        <v>VTMF-24168238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45924.82136574074</v>
      </c>
      <c r="K1583" s="5" t="n">
        <v>45924.0</v>
      </c>
      <c r="L1583" s="5" t="n">
        <v>45910.0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Clario Endoscopy Site Training v1.0_01Aug2025</t>
        </is>
      </c>
      <c r="F1584" s="2" t="str">
        <f>HYPERLINK("https://vtmf.veevavault.com/ui/#doc_info/29970150/1/0", "VTMF-24127540")</f>
        <v>VTMF-24127540</v>
      </c>
      <c r="G1584" s="3" t="inlineStr">
        <is>
          <t/>
        </is>
      </c>
      <c r="H1584" s="3" t="inlineStr">
        <is>
          <t>veeva migration.clinical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45870.0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Biomarkers Training v1.0_05Sep2025</t>
        </is>
      </c>
      <c r="F1585" s="2" t="str">
        <f>HYPERLINK("https://vtmf.veevavault.com/ui/#doc_info/29938189/1/0", "VTMF-24100243")</f>
        <v>VTMF-24100243</v>
      </c>
      <c r="G1585" s="3" t="inlineStr">
        <is>
          <t/>
        </is>
      </c>
      <c r="H1585" s="3" t="inlineStr">
        <is>
          <t>veeva migration.clinical</t>
        </is>
      </c>
      <c r="I1585" s="3" t="inlineStr">
        <is>
          <t>Jen Goodridge</t>
        </is>
      </c>
      <c r="J1585" s="4" t="n">
        <v>45911.96212962963</v>
      </c>
      <c r="K1585" s="5" t="n">
        <v>45911.0</v>
      </c>
      <c r="L1585" s="5" t="n">
        <v>45905.0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ICONIC-UC Data Management eCRF Training v1.0_12Sep2025</t>
        </is>
      </c>
      <c r="F1586" s="2" t="str">
        <f>HYPERLINK("https://vtmf.veevavault.com/ui/#doc_info/29970148/1/0", "VTMF-24127538")</f>
        <v>VTMF-24127538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45917.72758101852</v>
      </c>
      <c r="K1586" s="5" t="n">
        <v>45917.0</v>
      </c>
      <c r="L1586" s="5" t="n">
        <v>45912.0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ICONIC-UC Data Management eCRF Training_v2.0_30Sep2025</t>
        </is>
      </c>
      <c r="F1587" s="2" t="str">
        <f>HYPERLINK("https://vtmf.veevavault.com/ui/#doc_info/30507732/1/0", "VTMF-24579440")</f>
        <v>VTMF-24579440</v>
      </c>
      <c r="G1587" s="3" t="inlineStr">
        <is>
          <t/>
        </is>
      </c>
      <c r="H1587" s="3" t="inlineStr">
        <is>
          <t>Tara Foltz</t>
        </is>
      </c>
      <c r="I1587" s="3" t="inlineStr">
        <is>
          <t>Molly Bear</t>
        </is>
      </c>
      <c r="J1587" s="4" t="n">
        <v>45992.90607638889</v>
      </c>
      <c r="K1587" s="5" t="n">
        <v>45992.0</v>
      </c>
      <c r="L1587" s="5" t="n">
        <v>45930.0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HYPERLINK("https://vtmf.veevavault.com/ui/#doc_info/29938187/1/0", "Optional_77242113UCO3001 IWRS Training v1.0_03Sep2025 (v1.0)")</f>
        <v>Optional_77242113UCO3001 IWRS Training v1.0_03Sep2025 (v1.0)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77242113UCO3001 IWRS Training v1.0_03Sep2025</t>
        </is>
      </c>
      <c r="F1588" s="2" t="str">
        <f>HYPERLINK("https://vtmf.veevavault.com/ui/#doc_info/29938187/1/0", "VTMF-24100241")</f>
        <v>VTMF-24100241</v>
      </c>
      <c r="G1588" s="3" t="inlineStr">
        <is>
          <t/>
        </is>
      </c>
      <c r="H1588" s="3" t="inlineStr">
        <is>
          <t>Tara Foltz</t>
        </is>
      </c>
      <c r="I1588" s="3" t="inlineStr">
        <is>
          <t>Jen Goodridge</t>
        </is>
      </c>
      <c r="J1588" s="4" t="n">
        <v>45911.96212962963</v>
      </c>
      <c r="K1588" s="5" t="n">
        <v>45911.0</v>
      </c>
      <c r="L1588" s="5" t="n">
        <v>45903.0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HYPERLINK("https://vtmf.veevavault.com/ui/#doc_info/30507727/1/0", "Optional_77242113UCO3001 IWRS Training_v2.0_03Oct2025 (v1.0)")</f>
        <v>Optional_77242113UCO3001 IWRS Training_v2.0_03Oct2025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77242113UCO3001 IWRS Training_v2.0_03Oct2025</t>
        </is>
      </c>
      <c r="F1589" s="2" t="str">
        <f>HYPERLINK("https://vtmf.veevavault.com/ui/#doc_info/30507727/1/0", "VTMF-24579428")</f>
        <v>VTMF-24579428</v>
      </c>
      <c r="G1589" s="3" t="inlineStr">
        <is>
          <t/>
        </is>
      </c>
      <c r="H1589" s="3" t="inlineStr">
        <is>
          <t>veeva migration.clinical</t>
        </is>
      </c>
      <c r="I1589" s="3" t="inlineStr">
        <is>
          <t>Molly Bear</t>
        </is>
      </c>
      <c r="J1589" s="4" t="n">
        <v>45992.904131944444</v>
      </c>
      <c r="K1589" s="5" t="n">
        <v>45992.0</v>
      </c>
      <c r="L1589" s="5" t="n">
        <v>45933.0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HYPERLINK("https://vtmf.veevavault.com/ui/#doc_info/26938667/2/0", "Optional_C-SSRS Practice Scenarios (SCORM)_v1.0 (v2.0)")</f>
        <v>Optional_C-SSRS Practice Scenarios (SCORM)_v1.0 (v2.0)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C-SSRS Practice Scenarios (SCORM)_v1.0</t>
        </is>
      </c>
      <c r="F1590" s="2" t="str">
        <f>HYPERLINK("https://vtmf.veevavault.com/ui/#doc_info/26938667/2/0", "VTMF-21594580")</f>
        <v>VTMF-21594580</v>
      </c>
      <c r="G1590" s="3" t="inlineStr">
        <is>
          <t/>
        </is>
      </c>
      <c r="H1590" s="3" t="inlineStr">
        <is>
          <t>System</t>
        </is>
      </c>
      <c r="I1590" s="3" t="inlineStr">
        <is>
          <t>Jen Goodridge</t>
        </is>
      </c>
      <c r="J1590" s="4" t="n">
        <v>46163.71821759259</v>
      </c>
      <c r="K1590" s="5" t="n">
        <v>46163.0</v>
      </c>
      <c r="L1590" s="5" t="n">
        <v>45526.0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42847922MDD3003, 54135419SUI4004, 67953964MDD3005, 67953964MDD3007, 67953964SCH1001, 77242113CRD3001, 77242113PSO3006, 77242113UCO3001, 88545223PSA2001, CNTO1959ISD3001</t>
        </is>
      </c>
    </row>
    <row r="1591">
      <c r="A1591" s="2" t="str">
        <f>HYPERLINK("https://vtmf.veevavault.com/ui/#doc_info/31619625/1/0", "Optional_Data Management eCRF Training v4.0 (v1.0)")</f>
        <v>Optional_Data Management eCRF Training v4.0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Data Management eCRF Training v4.0</t>
        </is>
      </c>
      <c r="F1591" s="2" t="str">
        <f>HYPERLINK("https://vtmf.veevavault.com/ui/#doc_info/31619625/1/0", "VTMF-25517947")</f>
        <v>VTMF-25517947</v>
      </c>
      <c r="G1591" s="3" t="inlineStr">
        <is>
          <t/>
        </is>
      </c>
      <c r="H1591" s="3" t="inlineStr">
        <is>
          <t>System</t>
        </is>
      </c>
      <c r="I1591" s="3" t="inlineStr">
        <is>
          <t>Jen Goodridge</t>
        </is>
      </c>
      <c r="J1591" s="4" t="n">
        <v>46150.74670138889</v>
      </c>
      <c r="K1591" s="5" t="n">
        <v>46150.0</v>
      </c>
      <c r="L1591" s="5" t="n">
        <v>46129.0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77242113UCO3001</t>
        </is>
      </c>
    </row>
    <row r="1592">
      <c r="A1592" s="2" t="str">
        <f>HYPERLINK("https://vtmf.veevavault.com/ui/#doc_info/28712190/1/0", "Optional_General PRO Completion Guidelines_v4.0_24Feb2025 (v1.0)")</f>
        <v>Optional_General PRO Completion Guidelines_v4.0_24Feb2025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General PRO Completion Guidelines_v4.0_24Feb2025</t>
        </is>
      </c>
      <c r="F1592" s="2" t="str">
        <f>HYPERLINK("https://vtmf.veevavault.com/ui/#doc_info/28712190/1/0", "VTMF-23064997")</f>
        <v>VTMF-23064997</v>
      </c>
      <c r="G1592" s="3" t="inlineStr">
        <is>
          <t/>
        </is>
      </c>
      <c r="H1592" s="3" t="inlineStr">
        <is>
          <t>System</t>
        </is>
      </c>
      <c r="I1592" s="3" t="inlineStr">
        <is>
          <t>Molly Bear</t>
        </is>
      </c>
      <c r="J1592" s="4" t="n">
        <v>45736.81099537037</v>
      </c>
      <c r="K1592" s="5" t="n">
        <v>45736.0</v>
      </c>
      <c r="L1592" s="5" t="n">
        <v>45712.0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3">
      <c r="A1593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Graphnet Instructions to Send a Safety Report v4.0_28Nov2025</t>
        </is>
      </c>
      <c r="F1593" s="2" t="str">
        <f>HYPERLINK("https://vtmf.veevavault.com/ui/#doc_info/30548382/1/0", "VTMF-24611929")</f>
        <v>VTMF-24611929</v>
      </c>
      <c r="G1593" s="3" t="inlineStr">
        <is>
          <t/>
        </is>
      </c>
      <c r="H1593" s="3" t="inlineStr">
        <is>
          <t>Tara Foltz</t>
        </is>
      </c>
      <c r="I1593" s="3" t="inlineStr">
        <is>
          <t>Jen Goodridge</t>
        </is>
      </c>
      <c r="J1593" s="4" t="n">
        <v>45996.79622685185</v>
      </c>
      <c r="K1593" s="5" t="n">
        <v>45996.0</v>
      </c>
      <c r="L1593" s="5" t="n">
        <v>45989.0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4">
      <c r="A1594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J&amp;J Electronic Inbound Safety Reporting-JEISR v1.0_02Jun2025</t>
        </is>
      </c>
      <c r="F1594" s="2" t="str">
        <f>HYPERLINK("https://vtmf.veevavault.com/ui/#doc_info/29245848/1/0", "VTMF-23507752")</f>
        <v>VTMF-23507752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45810.705196759256</v>
      </c>
      <c r="K1594" s="5" t="n">
        <v>45810.0</v>
      </c>
      <c r="L1594" s="5" t="n">
        <v>45810.0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5">
      <c r="A1595" s="2" t="str">
        <f>HYPERLINK("https://vtmf.veevavault.com/ui/#doc_info/22961095/1/0", "Optional_Labcorp General Information for Sites v2.0 (v1.0)")</f>
        <v>Optional_Labcorp General Information for Sites 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Labcorp General Information for Sites v2.0</t>
        </is>
      </c>
      <c r="F1595" s="2" t="str">
        <f>HYPERLINK("https://vtmf.veevavault.com/ui/#doc_info/22961095/1/0", "VTMF-18128959")</f>
        <v>VTMF-18128959</v>
      </c>
      <c r="G1595" s="3" t="inlineStr">
        <is>
          <t/>
        </is>
      </c>
      <c r="H1595" s="3" t="inlineStr">
        <is>
          <t>System</t>
        </is>
      </c>
      <c r="I1595" s="3" t="inlineStr">
        <is>
          <t>Barbara Barniak</t>
        </is>
      </c>
      <c r="J1595" s="4" t="n">
        <v>44879.95291666667</v>
      </c>
      <c r="K1595" s="5" t="n">
        <v>44879.0</v>
      </c>
      <c r="L1595" s="5" t="n">
        <v>44862.0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6">
      <c r="A1596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Malaysia Local Care Model (LCM) Workshop Training Slides v1.0</t>
        </is>
      </c>
      <c r="F1596" s="2" t="str">
        <f>HYPERLINK("https://vtmf.veevavault.com/ui/#doc_info/31619627/1/0", "VTMF-25517949")</f>
        <v>VTMF-25517949</v>
      </c>
      <c r="G1596" s="3" t="inlineStr">
        <is>
          <t/>
        </is>
      </c>
      <c r="H1596" s="3" t="inlineStr">
        <is>
          <t>System</t>
        </is>
      </c>
      <c r="I1596" s="3" t="inlineStr">
        <is>
          <t>Jen Goodridge</t>
        </is>
      </c>
      <c r="J1596" s="4" t="n">
        <v>46150.74670138889</v>
      </c>
      <c r="K1596" s="5" t="n">
        <v>46150.0</v>
      </c>
      <c r="L1596" s="5" t="n">
        <v>46097.0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77242113UCO3001</t>
        </is>
      </c>
    </row>
    <row r="1597">
      <c r="A1597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Principal Investigator Oversight in Clinical Trials_v2.0</t>
        </is>
      </c>
      <c r="F1597" s="2" t="str">
        <f>HYPERLINK("https://vtmf.veevavault.com/ui/#doc_info/29526164/1/0", "VTMF-23747456")</f>
        <v>VTMF-23747456</v>
      </c>
      <c r="G1597" s="3" t="inlineStr">
        <is>
          <t/>
        </is>
      </c>
      <c r="H1597" s="3" t="inlineStr">
        <is>
          <t>System</t>
        </is>
      </c>
      <c r="I1597" s="3" t="inlineStr">
        <is>
          <t>Molly Bear</t>
        </is>
      </c>
      <c r="J1597" s="4" t="n">
        <v>45847.67481481482</v>
      </c>
      <c r="K1597" s="5" t="n">
        <v>45847.0</v>
      </c>
      <c r="L1597" s="5" t="n">
        <v>45847.0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8">
      <c r="A1598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Privacy and Confidentiality of Participants in Clinical Studies Version_v1.0</t>
        </is>
      </c>
      <c r="F1598" s="2" t="str">
        <f>HYPERLINK("https://vtmf.veevavault.com/ui/#doc_info/29526530/1/0", "VTMF-23747728")</f>
        <v>VTMF-23747728</v>
      </c>
      <c r="G1598" s="3" t="inlineStr">
        <is>
          <t/>
        </is>
      </c>
      <c r="H1598" s="3" t="inlineStr">
        <is>
          <t>Tara Foltz</t>
        </is>
      </c>
      <c r="I1598" s="3" t="inlineStr">
        <is>
          <t>Jen Goodridge</t>
        </is>
      </c>
      <c r="J1598" s="4" t="n">
        <v>45847.70655092593</v>
      </c>
      <c r="K1598" s="5" t="n">
        <v>45847.0</v>
      </c>
      <c r="L1598" s="5" t="n">
        <v>45847.0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9">
      <c r="A1599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Protocol Amendment 1 Training v2.0_11Sep2025</t>
        </is>
      </c>
      <c r="F1599" s="2" t="str">
        <f>HYPERLINK("https://vtmf.veevavault.com/ui/#doc_info/29938188/1/0", "VTMF-24100242")</f>
        <v>VTMF-24100242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Jen Goodridge</t>
        </is>
      </c>
      <c r="J1599" s="4" t="n">
        <v>45911.96212962963</v>
      </c>
      <c r="K1599" s="5" t="n">
        <v>45911.0</v>
      </c>
      <c r="L1599" s="5" t="n">
        <v>45911.0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Protocol Amendment 1 Training_v3.0_01Dec2025</t>
        </is>
      </c>
      <c r="F1600" s="2" t="str">
        <f>HYPERLINK("https://vtmf.veevavault.com/ui/#doc_info/30507673/1/0", "VTMF-24579369")</f>
        <v>VTMF-24579369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Molly Bear</t>
        </is>
      </c>
      <c r="J1600" s="4" t="n">
        <v>45992.89197916666</v>
      </c>
      <c r="K1600" s="5" t="n">
        <v>45992.0</v>
      </c>
      <c r="L1600" s="5" t="n">
        <v>45992.0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77242113UCO3001 Mayo Score Determination Training v1.0_17Sep2025</t>
        </is>
      </c>
      <c r="F1601" s="2" t="str">
        <f>HYPERLINK("https://vtmf.veevavault.com/ui/#doc_info/29970147/1/0", "VTMF-24127537")</f>
        <v>VTMF-24127537</v>
      </c>
      <c r="G1601" s="3" t="inlineStr">
        <is>
          <t/>
        </is>
      </c>
      <c r="H1601" s="3" t="inlineStr">
        <is>
          <t>veeva migration.clinical</t>
        </is>
      </c>
      <c r="I1601" s="3" t="inlineStr">
        <is>
          <t>Jen Goodridge</t>
        </is>
      </c>
      <c r="J1601" s="4" t="n">
        <v>45917.72758101852</v>
      </c>
      <c r="K1601" s="5" t="n">
        <v>45917.0</v>
      </c>
      <c r="L1601" s="5" t="n">
        <v>45917.0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77242113UCO3001</t>
        </is>
      </c>
    </row>
    <row r="1602">
      <c r="A1602" s="2" t="str">
        <f>HYPERLINK("https://vtmf.veevavault.com/ui/#doc_info/26938655/1/0", "Rater_C-SSRS Practice Scenarios_v1.0 (v1.0)")</f>
        <v>Rater_C-SSRS Practice Scenarios_v1.0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C-SSRS Practice Scenarios_v1.0</t>
        </is>
      </c>
      <c r="F1602" s="2" t="str">
        <f>HYPERLINK("https://vtmf.veevavault.com/ui/#doc_info/26938655/1/0", "VTMF-21594554")</f>
        <v>VTMF-21594554</v>
      </c>
      <c r="G1602" s="3" t="inlineStr">
        <is>
          <t/>
        </is>
      </c>
      <c r="H1602" s="3" t="inlineStr">
        <is>
          <t>Kelly Losekamp</t>
        </is>
      </c>
      <c r="I1602" s="3" t="inlineStr">
        <is>
          <t>Molly Bear</t>
        </is>
      </c>
      <c r="J1602" s="4" t="n">
        <v>45526.91174768518</v>
      </c>
      <c r="K1602" s="5" t="n">
        <v>45526.0</v>
      </c>
      <c r="L1602" s="5" t="n">
        <v>45526.0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42847922MDD3003, 54135419SUI4004, 67953964MDD3005, 67953964MDD3007, 67953964SCH1001, 77242113CRD3001, 77242113PSO3006, 77242113UCO3001, 88545223PSA2001, CNTO1959ISD3001</t>
        </is>
      </c>
    </row>
    <row r="1603">
      <c r="A1603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Defining and Reporting AEs and SAEs; Causality Assessment; Investigator Narrative_v1.0</t>
        </is>
      </c>
      <c r="F1603" s="2" t="str">
        <f>HYPERLINK("https://vtmf.veevavault.com/ui/#doc_info/29526236/1/0", "VTMF-23747534")</f>
        <v>VTMF-23747534</v>
      </c>
      <c r="G1603" s="3" t="inlineStr">
        <is>
          <t/>
        </is>
      </c>
      <c r="H1603" s="3" t="inlineStr">
        <is>
          <t>System</t>
        </is>
      </c>
      <c r="I1603" s="3" t="inlineStr">
        <is>
          <t>Molly Bear</t>
        </is>
      </c>
      <c r="J1603" s="4" t="n">
        <v>45847.68325231481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HYPERLINK("https://vtmf.veevavault.com/ui/#doc_info/29526952/1/0", "Safety_Product Quality Complaints (PQCs)_v1.0 (v1.0)")</f>
        <v>Safety_Product Quality Complaints (PQCs)_v1.0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Product Quality Complaints (PQCs)_v1.0</t>
        </is>
      </c>
      <c r="F1604" s="2" t="str">
        <f>HYPERLINK("https://vtmf.veevavault.com/ui/#doc_info/29526952/1/0", "VTMF-23747994")</f>
        <v>VTMF-23747994</v>
      </c>
      <c r="G1604" s="3" t="inlineStr">
        <is>
          <t/>
        </is>
      </c>
      <c r="H1604" s="3" t="inlineStr">
        <is>
          <t>System</t>
        </is>
      </c>
      <c r="I1604" s="3" t="inlineStr">
        <is>
          <t>Jen Goodridge</t>
        </is>
      </c>
      <c r="J1604" s="4" t="n">
        <v>45847.73471064815</v>
      </c>
      <c r="K1604" s="5" t="n">
        <v>45847.0</v>
      </c>
      <c r="L1604" s="5" t="n">
        <v>45847.0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5">
      <c r="A1605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Special Reporting Situations and Pregnancy; Additional Safety Topics (e.g., AESIs)_v1.0</t>
        </is>
      </c>
      <c r="F1605" s="2" t="str">
        <f>HYPERLINK("https://vtmf.veevavault.com/ui/#doc_info/29526818/1/0", "VTMF-23747870")</f>
        <v>VTMF-23747870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45847.723761574074</v>
      </c>
      <c r="K1605" s="5" t="n">
        <v>45847.0</v>
      </c>
      <c r="L1605" s="5" t="n">
        <v>45847.0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6">
      <c r="A1606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77242113UCO3001 - (ICONIC-UC) Site Investigational Product Procedures Manual (SIPPM) Training v1.0_02Sep2025</t>
        </is>
      </c>
      <c r="F1606" s="2" t="str">
        <f>HYPERLINK("https://vtmf.veevavault.com/ui/#doc_info/29876729/1/0", "VTMF-24047408")</f>
        <v>VTMF-24047408</v>
      </c>
      <c r="G1606" s="3" t="inlineStr">
        <is>
          <t/>
        </is>
      </c>
      <c r="H1606" s="3" t="inlineStr">
        <is>
          <t>Anthony Suarez (veeva.com)</t>
        </is>
      </c>
      <c r="I1606" s="3" t="inlineStr">
        <is>
          <t>Jen Goodridge</t>
        </is>
      </c>
      <c r="J1606" s="4" t="n">
        <v>45902.828101851854</v>
      </c>
      <c r="K1606" s="5" t="n">
        <v>45902.0</v>
      </c>
      <c r="L1606" s="5" t="n">
        <v>45902.0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HYPERLINK("https://vtmf.veevavault.com/ui/#doc_info/31619626/1/0", "Site IP Procedures_Malaysia SIPPM Training v1.0 (v1.0)")</f>
        <v>Site IP Procedures_Malaysia SIPPM Training v1.0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Malaysia SIPPM Training v1.0</t>
        </is>
      </c>
      <c r="F1607" s="2" t="str">
        <f>HYPERLINK("https://vtmf.veevavault.com/ui/#doc_info/31619626/1/0", "VTMF-25517948")</f>
        <v>VTMF-25517948</v>
      </c>
      <c r="G1607" s="3" t="inlineStr">
        <is>
          <t/>
        </is>
      </c>
      <c r="H1607" s="3" t="inlineStr">
        <is>
          <t>System</t>
        </is>
      </c>
      <c r="I1607" s="3" t="inlineStr">
        <is>
          <t>Jen Goodridge</t>
        </is>
      </c>
      <c r="J1607" s="4" t="n">
        <v>46150.74670138889</v>
      </c>
      <c r="K1607" s="5" t="n">
        <v>46150.0</v>
      </c>
      <c r="L1607" s="5" t="n">
        <v>46150.0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77242113UCO3001 Clario IUS Training_v1.0_01Dec2025</t>
        </is>
      </c>
      <c r="F1608" s="2" t="str">
        <f>HYPERLINK("https://vtmf.veevavault.com/ui/#doc_info/30507701/1/0", "VTMF-24579385")</f>
        <v>VTMF-24579385</v>
      </c>
      <c r="G1608" s="3" t="inlineStr">
        <is>
          <t/>
        </is>
      </c>
      <c r="H1608" s="3" t="inlineStr">
        <is>
          <t>veeva migration.clinical</t>
        </is>
      </c>
      <c r="I1608" s="3" t="inlineStr">
        <is>
          <t>Molly Bear</t>
        </is>
      </c>
      <c r="J1608" s="4" t="n">
        <v>45992.89425925926</v>
      </c>
      <c r="K1608" s="5" t="n">
        <v>45992.0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77242113UCO3001</t>
        </is>
      </c>
    </row>
    <row r="1609">
      <c r="A1609" s="2" t="str">
        <f>HYPERLINK("https://vtmf.veevavault.com/ui/#doc_info/30512760/1/0", "Sub-study_iUSCAN Closing Remarks [Video] (v1.0)")</f>
        <v>Sub-study_iUSCAN Closing Remarks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Closing Remarks [Video]</t>
        </is>
      </c>
      <c r="F1609" s="2" t="str">
        <f>HYPERLINK("https://vtmf.veevavault.com/ui/#doc_info/30512760/1/0", "VTMF-24584305")</f>
        <v>VTMF-24584305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HYPERLINK("https://vtmf.veevavault.com/ui/#doc_info/30512764/1/0", "Sub-study_iUSCAN IUS Site Training [Video] (v1.0)")</f>
        <v>Sub-study_iUSCAN IUS Site Training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IUS Site Training [Video]</t>
        </is>
      </c>
      <c r="F1610" s="2" t="str">
        <f>HYPERLINK("https://vtmf.veevavault.com/ui/#doc_info/30512764/1/0", "VTMF-24584309")</f>
        <v>VTMF-24584309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Preparing for the Intestinal Ultrasound Examination [Video]</t>
        </is>
      </c>
      <c r="F1611" s="2" t="str">
        <f>HYPERLINK("https://vtmf.veevavault.com/ui/#doc_info/30512762/1/0", "VTMF-24584307")</f>
        <v>VTMF-24584307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HYPERLINK("https://vtmf.veevavault.com/ui/#doc_info/30512758/1/0", "Sub-study_iUSCAN Scanning Technique for the Colon [Video] (v1.0)")</f>
        <v>Sub-study_iUSCAN Scanning Technique for the Colon [Video]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iUSCAN Scanning Technique for the Colon [Video]</t>
        </is>
      </c>
      <c r="F1612" s="2" t="str">
        <f>HYPERLINK("https://vtmf.veevavault.com/ui/#doc_info/30512758/1/0", "VTMF-24584303")</f>
        <v>VTMF-24584303</v>
      </c>
      <c r="G1612" s="3" t="inlineStr">
        <is>
          <t/>
        </is>
      </c>
      <c r="H1612" s="3" t="inlineStr">
        <is>
          <t>System</t>
        </is>
      </c>
      <c r="I1612" s="3" t="inlineStr">
        <is>
          <t>Molly Bear</t>
        </is>
      </c>
      <c r="J1612" s="4" t="n">
        <v>45993.56800925926</v>
      </c>
      <c r="K1612" s="5" t="n">
        <v>45993.0</v>
      </c>
      <c r="L1612" s="5" t="n">
        <v>45992.0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77242113CRD3001, 77242113UCO3001, 78934804CRD3001, 78934804UCO3001, CNTO1959CRD3009</t>
        </is>
      </c>
    </row>
    <row r="1613">
      <c r="A1613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3" s="3" t="inlineStr">
        <is>
          <t>Trial Management</t>
        </is>
      </c>
      <c r="C1613" s="3" t="inlineStr">
        <is>
          <t>Trial Oversight</t>
        </is>
      </c>
      <c r="D1613" s="3" t="inlineStr">
        <is>
          <t>Study Specific Training Material</t>
        </is>
      </c>
      <c r="E1613" s="3" t="inlineStr">
        <is>
          <t>iUSCAN Uploading for Central Reading and Exporting and De-Identifying Images [Video]</t>
        </is>
      </c>
      <c r="F1613" s="2" t="str">
        <f>HYPERLINK("https://vtmf.veevavault.com/ui/#doc_info/30512761/1/0", "VTMF-24584306")</f>
        <v>VTMF-24584306</v>
      </c>
      <c r="G1613" s="3" t="inlineStr">
        <is>
          <t/>
        </is>
      </c>
      <c r="H1613" s="3" t="inlineStr">
        <is>
          <t>System</t>
        </is>
      </c>
      <c r="I1613" s="3" t="inlineStr">
        <is>
          <t>Molly Bear</t>
        </is>
      </c>
      <c r="J1613" s="4" t="n">
        <v>45993.56800925926</v>
      </c>
      <c r="K1613" s="5" t="n">
        <v>45993.0</v>
      </c>
      <c r="L1613" s="5" t="n">
        <v>45992.0</v>
      </c>
      <c r="M1613" s="3" t="inlineStr">
        <is>
          <t>Approved</t>
        </is>
      </c>
      <c r="N1613" s="3" t="inlineStr">
        <is>
          <t/>
        </is>
      </c>
      <c r="O1613" s="3" t="inlineStr">
        <is>
          <t>77242113CRD3001, 77242113UCO3001, 78934804CRD3001, 78934804UCO3001, CNTO1959CRD3009</t>
        </is>
      </c>
    </row>
    <row r="1614">
      <c r="A1614" s="2" t="str">
        <f>HYPERLINK("https://vtmf.veevavault.com/ui/#doc_info/30181863/1/1", "77242113CRD3001---Meeting Material-17 Oct 2025 (v1.1)")</f>
        <v>77242113CRD3001---Meeting Material-17 Oct 2025 (v1.1)</v>
      </c>
      <c r="B1614" s="3" t="inlineStr">
        <is>
          <t>Data Management</t>
        </is>
      </c>
      <c r="C1614" s="3" t="inlineStr">
        <is>
          <t>General</t>
        </is>
      </c>
      <c r="D1614" s="3" t="inlineStr">
        <is>
          <t>Meeting Material</t>
        </is>
      </c>
      <c r="E1614" s="3" t="inlineStr">
        <is>
          <t>ICONIC D4Y Progress and Updates Meeting Minutes</t>
        </is>
      </c>
      <c r="F1614" s="2" t="str">
        <f>HYPERLINK("https://vtmf.veevavault.com/ui/#doc_info/30181863/1/1", "VTMF-24300040")</f>
        <v>VTMF-24300040</v>
      </c>
      <c r="G1614" s="3" t="inlineStr">
        <is>
          <t/>
        </is>
      </c>
      <c r="H1614" s="3" t="inlineStr">
        <is>
          <t>Laura Smith</t>
        </is>
      </c>
      <c r="I1614" s="3" t="inlineStr">
        <is>
          <t>Laura Smith</t>
        </is>
      </c>
      <c r="J1614" s="4" t="n">
        <v>45947.71113425926</v>
      </c>
      <c r="K1614" s="5" t="n">
        <v>45947.0</v>
      </c>
      <c r="L1614" s="5" t="n">
        <v>45947.0</v>
      </c>
      <c r="M1614" s="3" t="inlineStr">
        <is>
          <t>Draft</t>
        </is>
      </c>
      <c r="N1614" s="3" t="inlineStr">
        <is>
          <t>Study Start</t>
        </is>
      </c>
      <c r="O1614" s="3" t="inlineStr">
        <is>
          <t>77242113CRD3001, 77242113UCO3001</t>
        </is>
      </c>
    </row>
    <row r="1615">
      <c r="A1615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5" s="3" t="inlineStr">
        <is>
          <t>Central Trial Documents</t>
        </is>
      </c>
      <c r="C1615" s="3" t="inlineStr">
        <is>
          <t>Subject Documents</t>
        </is>
      </c>
      <c r="D1615" s="3" t="inlineStr">
        <is>
          <t>Advertisements for Subject Recruitment</t>
        </is>
      </c>
      <c r="E1615" s="3" t="inlineStr">
        <is>
          <t>77242113UCO3001_ENG20_Image Library_v1.0</t>
        </is>
      </c>
      <c r="F1615" s="2" t="str">
        <f>HYPERLINK("https://vtmf.veevavault.com/ui/#doc_info/29095412/0/1", "VTMF-23379655")</f>
        <v>VTMF-23379655</v>
      </c>
      <c r="G1615" s="3" t="inlineStr">
        <is>
          <t/>
        </is>
      </c>
      <c r="H1615" s="3" t="inlineStr">
        <is>
          <t>Devika Agnihotri</t>
        </is>
      </c>
      <c r="I1615" s="3" t="inlineStr">
        <is>
          <t>Devika Agnihotri</t>
        </is>
      </c>
      <c r="J1615" s="4" t="n">
        <v>45790.02408564815</v>
      </c>
      <c r="K1615" s="5" t="inlineStr">
        <is>
          <t/>
        </is>
      </c>
      <c r="L1615" s="5" t="n">
        <v>45785.0</v>
      </c>
      <c r="M1615" s="3" t="inlineStr">
        <is>
          <t>Draft</t>
        </is>
      </c>
      <c r="N1615" s="3" t="inlineStr">
        <is>
          <t>Available for Distribution, Country Start, Study Start</t>
        </is>
      </c>
      <c r="O1615" s="3" t="inlineStr">
        <is>
          <t>77242113UCO3001</t>
        </is>
      </c>
    </row>
    <row r="1616">
      <c r="A1616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6" s="3" t="inlineStr">
        <is>
          <t>Statistics</t>
        </is>
      </c>
      <c r="C1616" s="3" t="inlineStr">
        <is>
          <t>Analysis</t>
        </is>
      </c>
      <c r="D1616" s="3" t="inlineStr">
        <is>
          <t>Data Definitions for Analysis Datasets</t>
        </is>
      </c>
      <c r="E1616" s="3" t="inlineStr">
        <is>
          <t>Adolescents Maintenance Study - DPS</t>
        </is>
      </c>
      <c r="F1616" s="2" t="str">
        <f>HYPERLINK("https://vtmf.veevavault.com/ui/#doc_info/31699459/0/1", "VTMF-25581401")</f>
        <v>VTMF-25581401</v>
      </c>
      <c r="G1616" s="3" t="inlineStr">
        <is>
          <t>SPACE</t>
        </is>
      </c>
      <c r="H1616" s="3" t="inlineStr">
        <is>
          <t>SHRUTI BORADE</t>
        </is>
      </c>
      <c r="I1616" s="3" t="inlineStr">
        <is>
          <t>Nirved Joshi</t>
        </is>
      </c>
      <c r="J1616" s="4" t="n">
        <v>46161.93371527778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7" s="3" t="inlineStr">
        <is>
          <t>Trial Management</t>
        </is>
      </c>
      <c r="C1617" s="3" t="inlineStr">
        <is>
          <t>Trial Team</t>
        </is>
      </c>
      <c r="D1617" s="3" t="inlineStr">
        <is>
          <t>Handover Document/Transition Checklist</t>
        </is>
      </c>
      <c r="E1617" s="3" t="inlineStr">
        <is>
          <t>ICONIC IBD handover from TDMs to Cornelia Linthicum</t>
        </is>
      </c>
      <c r="F1617" s="2" t="str">
        <f>HYPERLINK("https://vtmf.veevavault.com/ui/#doc_info/31104468/0/1", "VTMF-25077541")</f>
        <v>VTMF-25077541</v>
      </c>
      <c r="G1617" s="3" t="inlineStr">
        <is>
          <t/>
        </is>
      </c>
      <c r="H1617" s="3" t="inlineStr">
        <is>
          <t>System</t>
        </is>
      </c>
      <c r="I1617" s="3" t="inlineStr">
        <is>
          <t>Agata Mackiewicz</t>
        </is>
      </c>
      <c r="J1617" s="4" t="n">
        <v>46084.695289351854</v>
      </c>
      <c r="K1617" s="5" t="inlineStr">
        <is>
          <t/>
        </is>
      </c>
      <c r="L1617" s="5" t="n">
        <v>46034.0</v>
      </c>
      <c r="M1617" s="3" t="inlineStr">
        <is>
          <t>Draft</t>
        </is>
      </c>
      <c r="N1617" s="3" t="inlineStr">
        <is>
          <t>Not associated to a milestone</t>
        </is>
      </c>
      <c r="O1617" s="3" t="inlineStr">
        <is>
          <t>77242113CRD3001, 77242113UCO3001</t>
        </is>
      </c>
    </row>
    <row r="1618">
      <c r="A1618" s="2" t="str">
        <f>HYPERLINK("https://vtmf.veevavault.com/ui/#doc_info/31697010/0/1", "77242113UCO3001---Meeting Material-19 May 2026 (v0.1)")</f>
        <v>77242113UCO3001---Meeting Material-19 May 2026 (v0.1)</v>
      </c>
      <c r="B1618" s="3" t="inlineStr">
        <is>
          <t>Third Parties</t>
        </is>
      </c>
      <c r="C1618" s="3" t="inlineStr">
        <is>
          <t>General</t>
        </is>
      </c>
      <c r="D1618" s="3" t="inlineStr">
        <is>
          <t>Meeting Material</t>
        </is>
      </c>
      <c r="E1618" s="3" t="inlineStr">
        <is>
          <t>77242113UCO3001_LabCorp ADI Log_19May26</t>
        </is>
      </c>
      <c r="F1618" s="2" t="str">
        <f>HYPERLINK("https://vtmf.veevavault.com/ui/#doc_info/31697010/0/1", "VTMF-25579331")</f>
        <v>VTMF-25579331</v>
      </c>
      <c r="G1618" s="3" t="inlineStr">
        <is>
          <t/>
        </is>
      </c>
      <c r="H1618" s="3" t="inlineStr">
        <is>
          <t>Agata Mackiewicz</t>
        </is>
      </c>
      <c r="I1618" s="3" t="inlineStr">
        <is>
          <t>Agata Mackiewicz</t>
        </is>
      </c>
      <c r="J1618" s="4" t="n">
        <v>46161.68077546296</v>
      </c>
      <c r="K1618" s="5" t="inlineStr">
        <is>
          <t/>
        </is>
      </c>
      <c r="L1618" s="5" t="n">
        <v>46161.0</v>
      </c>
      <c r="M1618" s="3" t="inlineStr">
        <is>
          <t>Draft</t>
        </is>
      </c>
      <c r="N1618" s="3" t="inlineStr">
        <is>
          <t>Study Close</t>
        </is>
      </c>
      <c r="O1618" s="3" t="inlineStr">
        <is>
          <t>77242113UCO3001</t>
        </is>
      </c>
    </row>
    <row r="1619">
      <c r="A1619" s="2" t="str">
        <f>HYPERLINK("https://vtmf.veevavault.com/ui/#doc_info/31628575/0/1", "77242113UCO3001---Meeting Material-23 Apr 2026 (v0.1)")</f>
        <v>77242113UCO3001---Meeting Material-23 Apr 2026 (v0.1)</v>
      </c>
      <c r="B1619" s="3" t="inlineStr">
        <is>
          <t>Data Management</t>
        </is>
      </c>
      <c r="C1619" s="3" t="inlineStr">
        <is>
          <t>General</t>
        </is>
      </c>
      <c r="D1619" s="3" t="inlineStr">
        <is>
          <t>Meeting Material</t>
        </is>
      </c>
      <c r="E1619" s="3" t="inlineStr">
        <is>
          <t>Meeting Minutes  Missing Dispensing Data 4G</t>
        </is>
      </c>
      <c r="F1619" s="2" t="str">
        <f>HYPERLINK("https://vtmf.veevavault.com/ui/#doc_info/31628575/0/1", "VTMF-25525675")</f>
        <v>VTMF-25525675</v>
      </c>
      <c r="G1619" s="3" t="inlineStr">
        <is>
          <t/>
        </is>
      </c>
      <c r="H1619" s="3" t="inlineStr">
        <is>
          <t>Steve Harris</t>
        </is>
      </c>
      <c r="I1619" s="3" t="inlineStr">
        <is>
          <t>Steve Harris</t>
        </is>
      </c>
      <c r="J1619" s="4" t="n">
        <v>46153.67716435185</v>
      </c>
      <c r="K1619" s="5" t="inlineStr">
        <is>
          <t/>
        </is>
      </c>
      <c r="L1619" s="5" t="n">
        <v>46135.0</v>
      </c>
      <c r="M1619" s="3" t="inlineStr">
        <is>
          <t>Draft</t>
        </is>
      </c>
      <c r="N1619" s="3" t="inlineStr">
        <is>
          <t>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20" s="3" t="inlineStr">
        <is>
          <t>Central Trial Documents</t>
        </is>
      </c>
      <c r="C1620" s="3" t="inlineStr">
        <is>
          <t>Subject Documents</t>
        </is>
      </c>
      <c r="D1620" s="3" t="inlineStr">
        <is>
          <t>Other Information Given to Investigators</t>
        </is>
      </c>
      <c r="E1620" s="3" t="inlineStr">
        <is>
          <t>HCP Referral Letter</t>
        </is>
      </c>
      <c r="F1620" s="2" t="str">
        <f>HYPERLINK("https://vtmf.veevavault.com/ui/#doc_info/31717807/0/1", "VTMF-25597212")</f>
        <v>VTMF-25597212</v>
      </c>
      <c r="G1620" s="3" t="inlineStr">
        <is>
          <t/>
        </is>
      </c>
      <c r="H1620" s="3" t="inlineStr">
        <is>
          <t>System</t>
        </is>
      </c>
      <c r="I1620" s="3" t="inlineStr">
        <is>
          <t>Claudia Soi</t>
        </is>
      </c>
      <c r="J1620" s="4" t="n">
        <v>46163.78381944444</v>
      </c>
      <c r="K1620" s="5" t="inlineStr">
        <is>
          <t/>
        </is>
      </c>
      <c r="L1620" s="5" t="n">
        <v>46161.0</v>
      </c>
      <c r="M1620" s="3" t="inlineStr">
        <is>
          <t>Draft</t>
        </is>
      </c>
      <c r="N1620" s="3" t="inlineStr">
        <is>
          <t>Available for Distribution, Country Start, Site Start, Study Start</t>
        </is>
      </c>
      <c r="O1620" s="3" t="inlineStr">
        <is>
          <t>77242113UCO3001</t>
        </is>
      </c>
    </row>
    <row r="1621">
      <c r="A1621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21" s="3" t="inlineStr">
        <is>
          <t>Central Trial Documents</t>
        </is>
      </c>
      <c r="C1621" s="3" t="inlineStr">
        <is>
          <t>Subject Documents</t>
        </is>
      </c>
      <c r="D1621" s="3" t="inlineStr">
        <is>
          <t>Other Information Given to Investigators</t>
        </is>
      </c>
      <c r="E1621" s="3" t="inlineStr">
        <is>
          <t>77242113UCO3001_ENG17 INT-2_Prescreening Checklist_v2.0</t>
        </is>
      </c>
      <c r="F1621" s="2" t="str">
        <f>HYPERLINK("https://vtmf.veevavault.com/ui/#doc_info/29834147/1/1", "VTMF-24010876")</f>
        <v>VTMF-24010876</v>
      </c>
      <c r="G1621" s="3" t="inlineStr">
        <is>
          <t/>
        </is>
      </c>
      <c r="H1621" s="3" t="inlineStr">
        <is>
          <t>System</t>
        </is>
      </c>
      <c r="I1621" s="3" t="inlineStr">
        <is>
          <t>Devika Agnihotri</t>
        </is>
      </c>
      <c r="J1621" s="4" t="n">
        <v>46162.66306712963</v>
      </c>
      <c r="K1621" s="5" t="inlineStr">
        <is>
          <t/>
        </is>
      </c>
      <c r="L1621" s="5" t="n">
        <v>46140.0</v>
      </c>
      <c r="M1621" s="3" t="inlineStr">
        <is>
          <t>Draft</t>
        </is>
      </c>
      <c r="N1621" s="3" t="inlineStr">
        <is>
          <t>Available for Distribution, Country Start, Site Start, Study Start</t>
        </is>
      </c>
      <c r="O1621" s="3" t="inlineStr">
        <is>
          <t>77242113UCO3001</t>
        </is>
      </c>
    </row>
    <row r="1622">
      <c r="A1622" s="2" t="str">
        <f>HYPERLINK("https://vtmf.veevavault.com/ui/#doc_info/31718654/0/1", "77242113UCO3001---Quality Review Documentation-21 May 2026 (v0.1)")</f>
        <v>77242113UCO3001---Quality Review Documentation-21 May 2026 (v0.1)</v>
      </c>
      <c r="B1622" s="3" t="inlineStr">
        <is>
          <t>Trial Management</t>
        </is>
      </c>
      <c r="C1622" s="3" t="inlineStr">
        <is>
          <t>Trial Oversight</t>
        </is>
      </c>
      <c r="D1622" s="3" t="inlineStr">
        <is>
          <t>Quality Review Documentation</t>
        </is>
      </c>
      <c r="E1622" s="3" t="inlineStr">
        <is>
          <t>Statistical Programming Timely Filing Evidence Report Q2 2026</t>
        </is>
      </c>
      <c r="F1622" s="2" t="str">
        <f>HYPERLINK("https://vtmf.veevavault.com/ui/#doc_info/31718654/0/1", "VTMF-25598238")</f>
        <v>VTMF-25598238</v>
      </c>
      <c r="G1622" s="3" t="inlineStr">
        <is>
          <t/>
        </is>
      </c>
      <c r="H1622" s="3" t="inlineStr">
        <is>
          <t>System</t>
        </is>
      </c>
      <c r="I1622" s="3" t="inlineStr">
        <is>
          <t>Nirved Joshi</t>
        </is>
      </c>
      <c r="J1622" s="4" t="n">
        <v>46163.91315972222</v>
      </c>
      <c r="K1622" s="5" t="inlineStr">
        <is>
          <t/>
        </is>
      </c>
      <c r="L1622" s="5" t="n">
        <v>46163.0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HYPERLINK("https://vtmf.veevavault.com/ui/#doc_info/30135285/0/1", "77242113UCO3001---Relevant Communications-15 Sep 2025 (v0.1)")</f>
        <v>77242113UCO3001---Relevant Communications-15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Communication_Welcome to the ICONIC-UC study and Teckro_15 September 2025</t>
        </is>
      </c>
      <c r="F1623" s="2" t="str">
        <f>HYPERLINK("https://vtmf.veevavault.com/ui/#doc_info/30135285/0/1", "VTMF-24260016")</f>
        <v>VTMF-24260016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45940.674108796295</v>
      </c>
      <c r="K1623" s="5" t="inlineStr">
        <is>
          <t/>
        </is>
      </c>
      <c r="L1623" s="5" t="n">
        <v>45915.0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HYPERLINK("https://vtmf.veevavault.com/ui/#doc_info/30135212/0/2", "77242113UCO3001---Relevant Communications-16 Sep 2025 (v0.2)")</f>
        <v>77242113UCO3001---Relevant Communications-16 Sep 2025 (v0.2)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Communication_Welcome to ICONIC UC and Teckro</t>
        </is>
      </c>
      <c r="F1624" s="2" t="str">
        <f>HYPERLINK("https://vtmf.veevavault.com/ui/#doc_info/30135212/0/2", "VTMF-24259863")</f>
        <v>VTMF-24259863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45940.65826388889</v>
      </c>
      <c r="K1624" s="5" t="inlineStr">
        <is>
          <t/>
        </is>
      </c>
      <c r="L1624" s="5" t="n">
        <v>45916.0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HYPERLINK("https://vtmf.veevavault.com/ui/#doc_info/30135348/0/1", "77242113UCO3001---Relevant Communications-25 Sep 2025 (v0.1)")</f>
        <v>77242113UCO3001---Relevant Communications-25 Sep 2025 (v0.1)</v>
      </c>
      <c r="B1625" s="3" t="inlineStr">
        <is>
          <t>Third Parties</t>
        </is>
      </c>
      <c r="C1625" s="3" t="inlineStr">
        <is>
          <t>General</t>
        </is>
      </c>
      <c r="D1625" s="3" t="inlineStr">
        <is>
          <t>Relevant Communications</t>
        </is>
      </c>
      <c r="E1625" s="3" t="inlineStr">
        <is>
          <t>Teckro Communication_Launch Prescreening Log &amp; Checklist</t>
        </is>
      </c>
      <c r="F1625" s="2" t="str">
        <f>HYPERLINK("https://vtmf.veevavault.com/ui/#doc_info/30135348/0/1", "VTMF-24260114")</f>
        <v>VTMF-24260114</v>
      </c>
      <c r="G1625" s="3" t="inlineStr">
        <is>
          <t/>
        </is>
      </c>
      <c r="H1625" s="3" t="inlineStr">
        <is>
          <t>PATRICIA BERTELS</t>
        </is>
      </c>
      <c r="I1625" s="3" t="inlineStr">
        <is>
          <t>PATRICIA BERTELS</t>
        </is>
      </c>
      <c r="J1625" s="4" t="n">
        <v>45940.68539351852</v>
      </c>
      <c r="K1625" s="5" t="inlineStr">
        <is>
          <t/>
        </is>
      </c>
      <c r="L1625" s="5" t="n">
        <v>45925.0</v>
      </c>
      <c r="M1625" s="3" t="inlineStr">
        <is>
          <t>Draft</t>
        </is>
      </c>
      <c r="N1625" s="3" t="inlineStr">
        <is>
          <t>Country Close, Site Close, Study Close</t>
        </is>
      </c>
      <c r="O1625" s="3" t="inlineStr">
        <is>
          <t>77242113UCO3001</t>
        </is>
      </c>
    </row>
    <row r="1626">
      <c r="A1626" s="2" t="str">
        <f>HYPERLINK("https://vtmf.veevavault.com/ui/#doc_info/30135359/0/1", "77242113UCO3001---Relevant Communications-30 Sep 2025 (v0.1)")</f>
        <v>77242113UCO3001---Relevant Communications-30 Sep 2025 (v0.1)</v>
      </c>
      <c r="B1626" s="3" t="inlineStr">
        <is>
          <t>Third Parties</t>
        </is>
      </c>
      <c r="C1626" s="3" t="inlineStr">
        <is>
          <t>General</t>
        </is>
      </c>
      <c r="D1626" s="3" t="inlineStr">
        <is>
          <t>Relevant Communications</t>
        </is>
      </c>
      <c r="E1626" s="3" t="inlineStr">
        <is>
          <t>Teckro Communication_ICONIC-UC: Major Study Milestone Achieved - First Site Opened Worldwide!</t>
        </is>
      </c>
      <c r="F1626" s="2" t="str">
        <f>HYPERLINK("https://vtmf.veevavault.com/ui/#doc_info/30135359/0/1", "VTMF-24260148")</f>
        <v>VTMF-24260148</v>
      </c>
      <c r="G1626" s="3" t="inlineStr">
        <is>
          <t/>
        </is>
      </c>
      <c r="H1626" s="3" t="inlineStr">
        <is>
          <t>PATRICIA BERTELS</t>
        </is>
      </c>
      <c r="I1626" s="3" t="inlineStr">
        <is>
          <t>PATRICIA BERTELS</t>
        </is>
      </c>
      <c r="J1626" s="4" t="n">
        <v>45940.690254629626</v>
      </c>
      <c r="K1626" s="5" t="inlineStr">
        <is>
          <t/>
        </is>
      </c>
      <c r="L1626" s="5" t="n">
        <v>45930.0</v>
      </c>
      <c r="M1626" s="3" t="inlineStr">
        <is>
          <t>Draft</t>
        </is>
      </c>
      <c r="N1626" s="3" t="inlineStr">
        <is>
          <t>Country Close, Site Close, Study Close</t>
        </is>
      </c>
      <c r="O1626" s="3" t="inlineStr">
        <is>
          <t>77242113UCO3001</t>
        </is>
      </c>
    </row>
    <row r="1627">
      <c r="A1627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7" s="3" t="inlineStr">
        <is>
          <t>Data Management</t>
        </is>
      </c>
      <c r="C1627" s="3" t="inlineStr">
        <is>
          <t>Database</t>
        </is>
      </c>
      <c r="D1627" s="3" t="inlineStr">
        <is>
          <t>Trial Specific Data Transfer Agreement</t>
        </is>
      </c>
      <c r="E1627" s="3" t="inlineStr">
        <is>
          <t>77242113UCO3001_tsDTA_IS_IQVIA SDO-JNJ DM_Part 2 of 2_Transfer Metadata_v2.0_24APR2026</t>
        </is>
      </c>
      <c r="F1627" s="2" t="str">
        <f>HYPERLINK("https://vtmf.veevavault.com/ui/#doc_info/30896836/1/1", "VTMF-24902233")</f>
        <v>VTMF-24902233</v>
      </c>
      <c r="G1627" s="3" t="inlineStr">
        <is>
          <t/>
        </is>
      </c>
      <c r="H1627" s="3" t="inlineStr">
        <is>
          <t>Ajimera Thirupathi</t>
        </is>
      </c>
      <c r="I1627" s="3" t="inlineStr">
        <is>
          <t>Ajimera Thirupathi</t>
        </is>
      </c>
      <c r="J1627" s="4" t="n">
        <v>46141.53040509259</v>
      </c>
      <c r="K1627" s="5" t="n">
        <v>46055.0</v>
      </c>
      <c r="L1627" s="5" t="n">
        <v>46136.0</v>
      </c>
      <c r="M1627" s="3" t="inlineStr">
        <is>
          <t>Draft</t>
        </is>
      </c>
      <c r="N1627" s="3" t="inlineStr">
        <is>
          <t>Study Start</t>
        </is>
      </c>
      <c r="O1627" s="3" t="inlineStr">
        <is>
          <t>77242113UCO3001</t>
        </is>
      </c>
    </row>
    <row r="1628">
      <c r="A1628" s="2" t="str">
        <f>HYPERLINK("https://vtmf.veevavault.com/ui/#doc_info/30075286/3/1", "77242113UCO3001---TSDV Specification Form-30 Mar 2026 (v3.1)")</f>
        <v>77242113UCO3001---TSDV Specification Form-30 Mar 2026 (v3.1)</v>
      </c>
      <c r="B1628" s="3" t="inlineStr">
        <is>
          <t>Data Management</t>
        </is>
      </c>
      <c r="C1628" s="3" t="inlineStr">
        <is>
          <t>Data Management Oversight</t>
        </is>
      </c>
      <c r="D1628" s="3" t="inlineStr">
        <is>
          <t>TSDV Specification Form</t>
        </is>
      </c>
      <c r="E1628" s="3" t="inlineStr">
        <is>
          <t>Targeted Source Data Verification Configuration Report_V5.0</t>
        </is>
      </c>
      <c r="F1628" s="2" t="str">
        <f>HYPERLINK("https://vtmf.veevavault.com/ui/#doc_info/30075286/3/1", "VTMF-24208404")</f>
        <v>VTMF-24208404</v>
      </c>
      <c r="G1628" s="3" t="inlineStr">
        <is>
          <t/>
        </is>
      </c>
      <c r="H1628" s="3" t="inlineStr">
        <is>
          <t>Steve Harris</t>
        </is>
      </c>
      <c r="I1628" s="3" t="inlineStr">
        <is>
          <t>Steve Harris</t>
        </is>
      </c>
      <c r="J1628" s="4" t="n">
        <v>46111.607766203706</v>
      </c>
      <c r="K1628" s="5" t="n">
        <v>45985.0</v>
      </c>
      <c r="L1628" s="5" t="n">
        <v>46111.0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77242113UCO3001</t>
        </is>
      </c>
    </row>
    <row r="1629">
      <c r="A1629" s="2" t="str">
        <f>HYPERLINK("https://vtmf.veevavault.com/ui/#doc_info/30163489/0/1", "NE - 77242113CRD3001---Investigator Meetings (v0.1)")</f>
        <v>NE - 77242113CRD3001---Investigator Meetings (v0.1)</v>
      </c>
      <c r="B1629" s="3" t="inlineStr">
        <is>
          <t>Non Essential</t>
        </is>
      </c>
      <c r="C1629" s="3" t="inlineStr">
        <is>
          <t>Meeting Activities and Related Documents</t>
        </is>
      </c>
      <c r="D1629" s="3" t="inlineStr">
        <is>
          <t>Investigator Meetings</t>
        </is>
      </c>
      <c r="E1629" s="3" t="inlineStr">
        <is>
          <t>RE_ ICONIC IBD Investigator Meeting - LATAM HCC Approval Needed for Venue Contract.eml_15Oct2025</t>
        </is>
      </c>
      <c r="F1629" s="2" t="str">
        <f>HYPERLINK("https://vtmf.veevavault.com/ui/#doc_info/30163489/0/1", "VTMF-24284400")</f>
        <v>VTMF-24284400</v>
      </c>
      <c r="G1629" s="3" t="inlineStr">
        <is>
          <t/>
        </is>
      </c>
      <c r="H1629" s="3" t="inlineStr">
        <is>
          <t>Emily Barrett</t>
        </is>
      </c>
      <c r="I1629" s="3" t="inlineStr">
        <is>
          <t>Emily Barrett</t>
        </is>
      </c>
      <c r="J1629" s="4" t="n">
        <v>45945.72143518519</v>
      </c>
      <c r="K1629" s="5" t="inlineStr">
        <is>
          <t/>
        </is>
      </c>
      <c r="L1629" s="5" t="inlineStr">
        <is>
          <t/>
        </is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HYPERLINK("https://vtmf.veevavault.com/ui/#doc_info/29345989/2/1", "NE - 77242113CRD3001---Trial Conduct-General Documentation (v2.1)")</f>
        <v>NE - 77242113CRD3001---Trial Conduct-General Documentation (v2.1)</v>
      </c>
      <c r="B1630" s="3" t="inlineStr">
        <is>
          <t>Non Essential</t>
        </is>
      </c>
      <c r="C1630" s="3" t="inlineStr">
        <is>
          <t>Data Management</t>
        </is>
      </c>
      <c r="D1630" s="3" t="inlineStr">
        <is>
          <t>Trial Conduct</t>
        </is>
      </c>
      <c r="E1630" s="3" t="inlineStr">
        <is>
          <t>77242113CRD3001_77242113UCO3001_GDM Alignment Meeting_V2.1_08Dec2025</t>
        </is>
      </c>
      <c r="F1630" s="2" t="str">
        <f>HYPERLINK("https://vtmf.veevavault.com/ui/#doc_info/29345989/2/1", "VTMF-23590830")</f>
        <v>VTMF-23590830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45999.76416666667</v>
      </c>
      <c r="K1630" s="5" t="n">
        <v>45964.0</v>
      </c>
      <c r="L1630" s="5" t="n">
        <v>45999.0</v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HYPERLINK("https://vtmf.veevavault.com/ui/#doc_info/29150209/1/0", "NE - 77242113CRD3001---Trial SetUp-General Documentation (v1.0)")</f>
        <v>NE - 77242113CRD3001---Trial SetUp-General Documentation (v1.0)</v>
      </c>
      <c r="B1631" s="3" t="inlineStr">
        <is>
          <t>Non Essential</t>
        </is>
      </c>
      <c r="C1631" s="3" t="inlineStr">
        <is>
          <t>Data Management</t>
        </is>
      </c>
      <c r="D1631" s="3" t="inlineStr">
        <is>
          <t>Trial Setup</t>
        </is>
      </c>
      <c r="E1631" s="3" t="inlineStr">
        <is>
          <t>77242113CRD3001  and 77242113UCO3001 DM Alignment Meeting_19May2025</t>
        </is>
      </c>
      <c r="F1631" s="2" t="str">
        <f>HYPERLINK("https://vtmf.veevavault.com/ui/#doc_info/29150209/1/0", "VTMF-23426696")</f>
        <v>VTMF-23426696</v>
      </c>
      <c r="G1631" s="3" t="inlineStr">
        <is>
          <t/>
        </is>
      </c>
      <c r="H1631" s="3" t="inlineStr">
        <is>
          <t>Laura Smith</t>
        </is>
      </c>
      <c r="I1631" s="3" t="inlineStr">
        <is>
          <t>Laura Smith</t>
        </is>
      </c>
      <c r="J1631" s="4" t="n">
        <v>45797.15896990741</v>
      </c>
      <c r="K1631" s="5" t="n">
        <v>45796.0</v>
      </c>
      <c r="L1631" s="5" t="n">
        <v>45796.0</v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77242113CRD3001, 77242113UCO3001</t>
        </is>
      </c>
    </row>
    <row r="1632">
      <c r="A1632" s="2" t="str">
        <f>HYPERLINK("https://vtmf.veevavault.com/ui/#doc_info/30119257/0/1", "NE - 77242113UCO3001--- RM-CM (v0.1)")</f>
        <v>NE - 77242113UCO3001--- RM-CM (v0.1)</v>
      </c>
      <c r="B1632" s="3" t="inlineStr">
        <is>
          <t>Non Essential</t>
        </is>
      </c>
      <c r="C1632" s="3" t="inlineStr">
        <is>
          <t>RM-CM</t>
        </is>
      </c>
      <c r="D1632" s="3" t="inlineStr">
        <is>
          <t/>
        </is>
      </c>
      <c r="E1632" s="3" t="inlineStr">
        <is>
          <t>77242113UCO3001_SSR Spec_Study Specific Requirements_Form and Template_Batch 1_Type 1_03Oct2025</t>
        </is>
      </c>
      <c r="F1632" s="2" t="str">
        <f>HYPERLINK("https://vtmf.veevavault.com/ui/#doc_info/30119257/0/1", "VTMF-24246026")</f>
        <v>VTMF-24246026</v>
      </c>
      <c r="G1632" s="3" t="inlineStr">
        <is>
          <t/>
        </is>
      </c>
      <c r="H1632" s="3" t="inlineStr">
        <is>
          <t>Steve Stein</t>
        </is>
      </c>
      <c r="I1632" s="3" t="inlineStr">
        <is>
          <t>Steve Stein</t>
        </is>
      </c>
      <c r="J1632" s="4" t="n">
        <v>45938.7221875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HYPERLINK("https://vtmf.veevavault.com/ui/#doc_info/28554798/0/25", "NE - 77242113UCO3001---Non Essential (v0.25)")</f>
        <v>NE - 77242113UCO3001---Non Essential (v0.25)</v>
      </c>
      <c r="B1633" s="3" t="inlineStr">
        <is>
          <t>Non Essential</t>
        </is>
      </c>
      <c r="C1633" s="3" t="inlineStr">
        <is>
          <t>J&amp;J Confidential</t>
        </is>
      </c>
      <c r="D1633" s="3" t="inlineStr">
        <is>
          <t>J&amp;J Confidential</t>
        </is>
      </c>
      <c r="E1633" s="3" t="inlineStr">
        <is>
          <t>Digital Health - eCOA - 77242113UCO3001 Overview Form</t>
        </is>
      </c>
      <c r="F1633" s="2" t="str">
        <f>HYPERLINK("https://vtmf.veevavault.com/ui/#doc_info/28554798/0/25", "VTMF-22930689")</f>
        <v>VTMF-22930689</v>
      </c>
      <c r="G1633" s="3" t="inlineStr">
        <is>
          <t/>
        </is>
      </c>
      <c r="H1633" s="3" t="inlineStr">
        <is>
          <t>Michael Heilman</t>
        </is>
      </c>
      <c r="I1633" s="3" t="inlineStr">
        <is>
          <t>Michael Heilman</t>
        </is>
      </c>
      <c r="J1633" s="4" t="n">
        <v>46090.81684027778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HYPERLINK("https://vtmf.veevavault.com/ui/#doc_info/29760038/0/2", "NE - 77242113UCO3001---Non Essential (v0.2)")</f>
        <v>NE - 77242113UCO3001---Non Essential (v0.2)</v>
      </c>
      <c r="B1634" s="3" t="inlineStr">
        <is>
          <t>Non Essential</t>
        </is>
      </c>
      <c r="C1634" s="3" t="inlineStr">
        <is>
          <t>J&amp;J Financial Confidential</t>
        </is>
      </c>
      <c r="D1634" s="3" t="inlineStr">
        <is>
          <t/>
        </is>
      </c>
      <c r="E1634" s="3" t="inlineStr">
        <is>
          <t>DH - COA -77242113UCO3001_Proposals / Agreements / COs / WOs / RFPs</t>
        </is>
      </c>
      <c r="F1634" s="2" t="str">
        <f>HYPERLINK("https://vtmf.veevavault.com/ui/#doc_info/29760038/0/2", "VTMF-23947182")</f>
        <v>VTMF-23947182</v>
      </c>
      <c r="G1634" s="3" t="inlineStr">
        <is>
          <t/>
        </is>
      </c>
      <c r="H1634" s="3" t="inlineStr">
        <is>
          <t>Michael Heilman</t>
        </is>
      </c>
      <c r="I1634" s="3" t="inlineStr">
        <is>
          <t>Michael Heilman</t>
        </is>
      </c>
      <c r="J1634" s="4" t="n">
        <v>46090.842939814815</v>
      </c>
      <c r="K1634" s="5" t="inlineStr">
        <is>
          <t/>
        </is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HYPERLINK("https://vtmf.veevavault.com/ui/#doc_info/30889003/0/2", "NE - 77242113UCO3001---Non Essential (v0.2)")</f>
        <v>NE - 77242113UCO3001---Non Essential (v0.2)</v>
      </c>
      <c r="B1635" s="3" t="inlineStr">
        <is>
          <t>Non Essential</t>
        </is>
      </c>
      <c r="C1635" s="3" t="inlineStr">
        <is>
          <t>J&amp;J Financial Confidential</t>
        </is>
      </c>
      <c r="D1635" s="3" t="inlineStr">
        <is>
          <t/>
        </is>
      </c>
      <c r="E1635" s="3" t="inlineStr">
        <is>
          <t>77242113UCO3001-Clario eCOA SOW and COs_vTMF</t>
        </is>
      </c>
      <c r="F1635" s="2" t="str">
        <f>HYPERLINK("https://vtmf.veevavault.com/ui/#doc_info/30889003/0/2", "VTMF-24895414")</f>
        <v>VTMF-24895414</v>
      </c>
      <c r="G1635" s="3" t="inlineStr">
        <is>
          <t/>
        </is>
      </c>
      <c r="H1635" s="3" t="inlineStr">
        <is>
          <t>Sarah Hammerstone</t>
        </is>
      </c>
      <c r="I1635" s="3" t="inlineStr">
        <is>
          <t>Sarah Hammerstone</t>
        </is>
      </c>
      <c r="J1635" s="4" t="n">
        <v>46171.835752314815</v>
      </c>
      <c r="K1635" s="5" t="inlineStr">
        <is>
          <t/>
        </is>
      </c>
      <c r="L1635" s="5" t="inlineStr">
        <is>
          <t/>
        </is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HYPERLINK("https://vtmf.veevavault.com/ui/#doc_info/29003213/1/23", "NE - 77242113UCO3001---Trackers (v1.23)")</f>
        <v>NE - 77242113UCO3001---Trackers (v1.23)</v>
      </c>
      <c r="B1636" s="3" t="inlineStr">
        <is>
          <t>Non Essential</t>
        </is>
      </c>
      <c r="C1636" s="3" t="inlineStr">
        <is>
          <t>Trackers</t>
        </is>
      </c>
      <c r="D1636" s="3" t="inlineStr">
        <is>
          <t/>
        </is>
      </c>
      <c r="E1636" s="3" t="inlineStr">
        <is>
          <t>Master Document Tracker_ICONIC-UC</t>
        </is>
      </c>
      <c r="F1636" s="2" t="str">
        <f>HYPERLINK("https://vtmf.veevavault.com/ui/#doc_info/29003213/1/23", "VTMF-23300854")</f>
        <v>VTMF-23300854</v>
      </c>
      <c r="G1636" s="3" t="inlineStr">
        <is>
          <t/>
        </is>
      </c>
      <c r="H1636" s="3" t="inlineStr">
        <is>
          <t>Agata Mackiewicz</t>
        </is>
      </c>
      <c r="I1636" s="3" t="inlineStr">
        <is>
          <t>Agata Mackiewicz</t>
        </is>
      </c>
      <c r="J1636" s="4" t="n">
        <v>46154.68179398148</v>
      </c>
      <c r="K1636" s="5" t="n">
        <v>46029.0</v>
      </c>
      <c r="L1636" s="5" t="inlineStr">
        <is>
          <t/>
        </is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HYPERLINK("https://vtmf.veevavault.com/ui/#doc_info/31478487/0/1", "NE - 77242113UCO3001---Trial Conduct-DRM Documentation (v0.1)")</f>
        <v>NE - 77242113UCO3001---Trial Conduct-DRM Documentation (v0.1)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DRM Clinical Programming QC Log V8_2026-04-17</t>
        </is>
      </c>
      <c r="F1637" s="2" t="str">
        <f>HYPERLINK("https://vtmf.veevavault.com/ui/#doc_info/31478487/0/1", "VTMF-25401246")</f>
        <v>VTMF-25401246</v>
      </c>
      <c r="G1637" s="3" t="inlineStr">
        <is>
          <t/>
        </is>
      </c>
      <c r="H1637" s="3" t="inlineStr">
        <is>
          <t>Rakhi Ragesh</t>
        </is>
      </c>
      <c r="I1637" s="3" t="inlineStr">
        <is>
          <t>Rakhi Ragesh</t>
        </is>
      </c>
      <c r="J1637" s="4" t="n">
        <v>46129.600127314814</v>
      </c>
      <c r="K1637" s="5" t="inlineStr">
        <is>
          <t/>
        </is>
      </c>
      <c r="L1637" s="5" t="n">
        <v>46129.0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tracker_LabCorp_MB</t>
        </is>
      </c>
      <c r="F1638" s="2" t="str">
        <f>HYPERLINK("https://vtmf.veevavault.com/ui/#doc_info/30795165/5/1", "VTMF-24816037")</f>
        <v>VTMF-24816037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46183.62326388889</v>
      </c>
      <c r="K1638" s="5" t="n">
        <v>46183.0</v>
      </c>
      <c r="L1638" s="5" t="n">
        <v>46157.0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tracker_LabCorp_Sample tracking</t>
        </is>
      </c>
      <c r="F1639" s="2" t="str">
        <f>HYPERLINK("https://vtmf.veevavault.com/ui/#doc_info/30803309/5/1", "VTMF-24822813")</f>
        <v>VTMF-24822813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46178.4578587963</v>
      </c>
      <c r="K1639" s="5" t="n">
        <v>46178.0</v>
      </c>
      <c r="L1639" s="5" t="n">
        <v>46178.0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2026-06-12T12:14:38Z</dcterms:created>
  <dc:creator>Apache POI</dc:creator>
</cp:coreProperties>
</file>